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ÁLOHA\PROJEKTY\ALINVEST\HALA BŘIDLIČNÁ\PROJEKT\HRSTKA\DOKUMENTACE_HALA\DPS_technologická příprava vsázky ALFAGEN\E\R_VV\VV\2. SO 02_VV\"/>
    </mc:Choice>
  </mc:AlternateContent>
  <xr:revisionPtr revIDLastSave="0" documentId="13_ncr:1_{F4F1D3DD-8ACE-46BF-87DE-354BEFF42169}" xr6:coauthVersionLast="47" xr6:coauthVersionMax="47" xr10:uidLastSave="{00000000-0000-0000-0000-000000000000}"/>
  <bookViews>
    <workbookView xWindow="-38510" yWindow="-1670" windowWidth="38620" windowHeight="21100" activeTab="3" xr2:uid="{4F61A4F8-5E2A-494C-B150-893B6EEE5316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59" i="12" l="1"/>
  <c r="F39" i="1" s="1"/>
  <c r="F40" i="1" s="1"/>
  <c r="BA156" i="12"/>
  <c r="BA155" i="12"/>
  <c r="BA154" i="12"/>
  <c r="BA153" i="12"/>
  <c r="BA152" i="12"/>
  <c r="BA151" i="12"/>
  <c r="BA150" i="12"/>
  <c r="BA149" i="12"/>
  <c r="BA148" i="12"/>
  <c r="BA143" i="12"/>
  <c r="BA141" i="12"/>
  <c r="BA140" i="12"/>
  <c r="BA139" i="12"/>
  <c r="BA138" i="12"/>
  <c r="BA137" i="12"/>
  <c r="BA136" i="12"/>
  <c r="BA135" i="12"/>
  <c r="BA134" i="12"/>
  <c r="BA131" i="12"/>
  <c r="BA130" i="12"/>
  <c r="BA129" i="12"/>
  <c r="BA128" i="12"/>
  <c r="BA127" i="12"/>
  <c r="BA125" i="12"/>
  <c r="BA124" i="12"/>
  <c r="BA123" i="12"/>
  <c r="BA122" i="12"/>
  <c r="BA120" i="12"/>
  <c r="BA119" i="12"/>
  <c r="BA118" i="12"/>
  <c r="BA112" i="12"/>
  <c r="BA111" i="12"/>
  <c r="BA110" i="12"/>
  <c r="BA109" i="12"/>
  <c r="BA108" i="12"/>
  <c r="BA107" i="12"/>
  <c r="BA106" i="12"/>
  <c r="BA105" i="12"/>
  <c r="BA104" i="12"/>
  <c r="BA103" i="12"/>
  <c r="BA100" i="12"/>
  <c r="BA99" i="12"/>
  <c r="BA98" i="12"/>
  <c r="BA97" i="12"/>
  <c r="BA96" i="12"/>
  <c r="BA95" i="12"/>
  <c r="BA94" i="12"/>
  <c r="BA93" i="12"/>
  <c r="BA92" i="12"/>
  <c r="BA91" i="12"/>
  <c r="BA89" i="12"/>
  <c r="BA88" i="12"/>
  <c r="BA87" i="12"/>
  <c r="BA86" i="12"/>
  <c r="BA85" i="12"/>
  <c r="BA82" i="12"/>
  <c r="BA63" i="12"/>
  <c r="BA62" i="12"/>
  <c r="BA61" i="12"/>
  <c r="BA60" i="12"/>
  <c r="BA59" i="12"/>
  <c r="BA58" i="12"/>
  <c r="BA57" i="12"/>
  <c r="BA56" i="12"/>
  <c r="BA51" i="12"/>
  <c r="BA50" i="12"/>
  <c r="BA47" i="12"/>
  <c r="BA46" i="12"/>
  <c r="BA43" i="12"/>
  <c r="BA42" i="12"/>
  <c r="BA41" i="12"/>
  <c r="BA40" i="12"/>
  <c r="BA39" i="12"/>
  <c r="BA36" i="12"/>
  <c r="BA35" i="12"/>
  <c r="BA34" i="12"/>
  <c r="BA33" i="12"/>
  <c r="BA32" i="12"/>
  <c r="BA29" i="12"/>
  <c r="BA12" i="12"/>
  <c r="BA11" i="12"/>
  <c r="BA10" i="12"/>
  <c r="F9" i="12"/>
  <c r="G9" i="12" s="1"/>
  <c r="I9" i="12"/>
  <c r="K9" i="12"/>
  <c r="O9" i="12"/>
  <c r="Q9" i="12"/>
  <c r="U9" i="12"/>
  <c r="F13" i="12"/>
  <c r="G13" i="12"/>
  <c r="M13" i="12" s="1"/>
  <c r="I13" i="12"/>
  <c r="K13" i="12"/>
  <c r="O13" i="12"/>
  <c r="Q13" i="12"/>
  <c r="U13" i="12"/>
  <c r="F15" i="12"/>
  <c r="G15" i="12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22" i="12"/>
  <c r="G22" i="12" s="1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5" i="12"/>
  <c r="G25" i="12"/>
  <c r="M25" i="12" s="1"/>
  <c r="I25" i="12"/>
  <c r="K25" i="12"/>
  <c r="O25" i="12"/>
  <c r="Q25" i="12"/>
  <c r="U25" i="12"/>
  <c r="F28" i="12"/>
  <c r="G28" i="12"/>
  <c r="I28" i="12"/>
  <c r="K28" i="12"/>
  <c r="M28" i="12"/>
  <c r="O28" i="12"/>
  <c r="O27" i="12" s="1"/>
  <c r="Q28" i="12"/>
  <c r="U28" i="12"/>
  <c r="F31" i="12"/>
  <c r="G31" i="12"/>
  <c r="M31" i="12" s="1"/>
  <c r="I31" i="12"/>
  <c r="K31" i="12"/>
  <c r="O31" i="12"/>
  <c r="Q31" i="12"/>
  <c r="U31" i="12"/>
  <c r="F38" i="12"/>
  <c r="G38" i="12" s="1"/>
  <c r="M38" i="12" s="1"/>
  <c r="I38" i="12"/>
  <c r="K38" i="12"/>
  <c r="O38" i="12"/>
  <c r="Q38" i="12"/>
  <c r="U38" i="12"/>
  <c r="F45" i="12"/>
  <c r="G45" i="12"/>
  <c r="M45" i="12" s="1"/>
  <c r="I45" i="12"/>
  <c r="K45" i="12"/>
  <c r="O45" i="12"/>
  <c r="Q45" i="12"/>
  <c r="U45" i="12"/>
  <c r="F49" i="12"/>
  <c r="G49" i="12"/>
  <c r="M49" i="12" s="1"/>
  <c r="I49" i="12"/>
  <c r="K49" i="12"/>
  <c r="O49" i="12"/>
  <c r="Q49" i="12"/>
  <c r="U49" i="12"/>
  <c r="F53" i="12"/>
  <c r="G53" i="12" s="1"/>
  <c r="M53" i="12" s="1"/>
  <c r="I53" i="12"/>
  <c r="K53" i="12"/>
  <c r="O53" i="12"/>
  <c r="Q53" i="12"/>
  <c r="U53" i="12"/>
  <c r="F55" i="12"/>
  <c r="G55" i="12"/>
  <c r="M55" i="12" s="1"/>
  <c r="I55" i="12"/>
  <c r="K55" i="12"/>
  <c r="O55" i="12"/>
  <c r="Q55" i="12"/>
  <c r="U55" i="12"/>
  <c r="F64" i="12"/>
  <c r="G64" i="12"/>
  <c r="I64" i="12"/>
  <c r="K64" i="12"/>
  <c r="M64" i="12"/>
  <c r="O64" i="12"/>
  <c r="Q64" i="12"/>
  <c r="U64" i="12"/>
  <c r="F66" i="12"/>
  <c r="G66" i="12"/>
  <c r="I66" i="12"/>
  <c r="K66" i="12"/>
  <c r="O66" i="12"/>
  <c r="Q66" i="12"/>
  <c r="U66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5" i="12"/>
  <c r="G75" i="12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9" i="12"/>
  <c r="G79" i="12" s="1"/>
  <c r="I79" i="12"/>
  <c r="I78" i="12" s="1"/>
  <c r="K79" i="12"/>
  <c r="K78" i="12" s="1"/>
  <c r="O79" i="12"/>
  <c r="O78" i="12" s="1"/>
  <c r="Q79" i="12"/>
  <c r="Q78" i="12" s="1"/>
  <c r="U79" i="12"/>
  <c r="U78" i="12" s="1"/>
  <c r="F81" i="12"/>
  <c r="G81" i="12"/>
  <c r="I81" i="12"/>
  <c r="K81" i="12"/>
  <c r="M81" i="12"/>
  <c r="O81" i="12"/>
  <c r="Q81" i="12"/>
  <c r="U81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90" i="12"/>
  <c r="G90" i="12"/>
  <c r="M90" i="12" s="1"/>
  <c r="I90" i="12"/>
  <c r="K90" i="12"/>
  <c r="O90" i="12"/>
  <c r="Q90" i="12"/>
  <c r="U90" i="12"/>
  <c r="F101" i="12"/>
  <c r="G101" i="12"/>
  <c r="M101" i="12" s="1"/>
  <c r="I101" i="12"/>
  <c r="K101" i="12"/>
  <c r="O101" i="12"/>
  <c r="Q101" i="12"/>
  <c r="U101" i="12"/>
  <c r="F102" i="12"/>
  <c r="G102" i="12"/>
  <c r="I102" i="12"/>
  <c r="K102" i="12"/>
  <c r="M102" i="12"/>
  <c r="O102" i="12"/>
  <c r="Q102" i="12"/>
  <c r="U102" i="12"/>
  <c r="F113" i="12"/>
  <c r="G113" i="12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/>
  <c r="M115" i="12" s="1"/>
  <c r="I115" i="12"/>
  <c r="K115" i="12"/>
  <c r="O115" i="12"/>
  <c r="Q115" i="12"/>
  <c r="U115" i="12"/>
  <c r="F117" i="12"/>
  <c r="G117" i="12" s="1"/>
  <c r="I117" i="12"/>
  <c r="K117" i="12"/>
  <c r="O117" i="12"/>
  <c r="Q117" i="12"/>
  <c r="U117" i="12"/>
  <c r="F121" i="12"/>
  <c r="G121" i="12" s="1"/>
  <c r="M121" i="12" s="1"/>
  <c r="I121" i="12"/>
  <c r="K121" i="12"/>
  <c r="O121" i="12"/>
  <c r="Q121" i="12"/>
  <c r="U121" i="12"/>
  <c r="F126" i="12"/>
  <c r="G126" i="12"/>
  <c r="M126" i="12" s="1"/>
  <c r="I126" i="12"/>
  <c r="K126" i="12"/>
  <c r="O126" i="12"/>
  <c r="Q126" i="12"/>
  <c r="U126" i="12"/>
  <c r="F133" i="12"/>
  <c r="G133" i="12"/>
  <c r="M133" i="12" s="1"/>
  <c r="I133" i="12"/>
  <c r="K133" i="12"/>
  <c r="O133" i="12"/>
  <c r="Q133" i="12"/>
  <c r="U133" i="12"/>
  <c r="F142" i="12"/>
  <c r="G142" i="12"/>
  <c r="I142" i="12"/>
  <c r="K142" i="12"/>
  <c r="M142" i="12"/>
  <c r="O142" i="12"/>
  <c r="Q142" i="12"/>
  <c r="U142" i="12"/>
  <c r="F144" i="12"/>
  <c r="G144" i="12" s="1"/>
  <c r="M144" i="12" s="1"/>
  <c r="I144" i="12"/>
  <c r="K144" i="12"/>
  <c r="O144" i="12"/>
  <c r="Q144" i="12"/>
  <c r="U144" i="12"/>
  <c r="F145" i="12"/>
  <c r="G145" i="12"/>
  <c r="M145" i="12" s="1"/>
  <c r="I145" i="12"/>
  <c r="K145" i="12"/>
  <c r="O145" i="12"/>
  <c r="Q145" i="12"/>
  <c r="U145" i="12"/>
  <c r="F147" i="12"/>
  <c r="G147" i="12" s="1"/>
  <c r="M147" i="12" s="1"/>
  <c r="I147" i="12"/>
  <c r="K147" i="12"/>
  <c r="O147" i="12"/>
  <c r="O146" i="12" s="1"/>
  <c r="Q147" i="12"/>
  <c r="Q146" i="12" s="1"/>
  <c r="U147" i="12"/>
  <c r="U146" i="12" s="1"/>
  <c r="F157" i="12"/>
  <c r="G157" i="12"/>
  <c r="M157" i="12" s="1"/>
  <c r="I157" i="12"/>
  <c r="K157" i="12"/>
  <c r="O157" i="12"/>
  <c r="Q157" i="12"/>
  <c r="U157" i="12"/>
  <c r="I20" i="1"/>
  <c r="I18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K74" i="12" l="1"/>
  <c r="I74" i="12"/>
  <c r="G54" i="12"/>
  <c r="I51" i="1" s="1"/>
  <c r="G74" i="12"/>
  <c r="I52" i="1" s="1"/>
  <c r="M146" i="12"/>
  <c r="G116" i="12"/>
  <c r="I55" i="1" s="1"/>
  <c r="M117" i="12"/>
  <c r="G23" i="1"/>
  <c r="G24" i="1" s="1"/>
  <c r="AD159" i="12"/>
  <c r="G39" i="1" s="1"/>
  <c r="G40" i="1" s="1"/>
  <c r="G25" i="1" s="1"/>
  <c r="G26" i="1" s="1"/>
  <c r="M9" i="12"/>
  <c r="M8" i="12" s="1"/>
  <c r="K80" i="12"/>
  <c r="O54" i="12"/>
  <c r="U8" i="12"/>
  <c r="O116" i="12"/>
  <c r="Q8" i="12"/>
  <c r="U116" i="12"/>
  <c r="K116" i="12"/>
  <c r="U74" i="12"/>
  <c r="K27" i="12"/>
  <c r="I27" i="12"/>
  <c r="I54" i="12"/>
  <c r="Q116" i="12"/>
  <c r="I116" i="12"/>
  <c r="Q74" i="12"/>
  <c r="K8" i="12"/>
  <c r="K146" i="12"/>
  <c r="O74" i="12"/>
  <c r="M66" i="12"/>
  <c r="I8" i="12"/>
  <c r="U80" i="12"/>
  <c r="Q54" i="12"/>
  <c r="I146" i="12"/>
  <c r="M75" i="12"/>
  <c r="M74" i="12" s="1"/>
  <c r="U27" i="12"/>
  <c r="Q27" i="12"/>
  <c r="M27" i="12"/>
  <c r="O80" i="12"/>
  <c r="G27" i="12"/>
  <c r="I50" i="1" s="1"/>
  <c r="Q80" i="12"/>
  <c r="I80" i="12"/>
  <c r="G80" i="12"/>
  <c r="I54" i="1" s="1"/>
  <c r="U54" i="12"/>
  <c r="K54" i="12"/>
  <c r="O8" i="12"/>
  <c r="M54" i="12"/>
  <c r="M116" i="12"/>
  <c r="M80" i="12"/>
  <c r="M79" i="12"/>
  <c r="M78" i="12" s="1"/>
  <c r="G78" i="12"/>
  <c r="I53" i="1" s="1"/>
  <c r="G8" i="12"/>
  <c r="G146" i="12"/>
  <c r="I56" i="1" s="1"/>
  <c r="I19" i="1" s="1"/>
  <c r="I17" i="1" l="1"/>
  <c r="G29" i="1"/>
  <c r="I49" i="1"/>
  <c r="G159" i="12"/>
  <c r="H39" i="1"/>
  <c r="G28" i="1"/>
  <c r="H40" i="1" l="1"/>
  <c r="I39" i="1"/>
  <c r="I40" i="1" s="1"/>
  <c r="J39" i="1" s="1"/>
  <c r="J40" i="1" s="1"/>
  <c r="I16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451002D5-A579-4A44-99DE-334CE475491D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B89FE7BB-B11B-4ECA-B038-E60DD2309081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B2B0015D-B695-489A-AF5B-AA2E85CC5F52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3953DD8D-EBEC-4087-8991-ECE5A47B1754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A16645A4-C664-4596-9E53-329F3F7A1386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78810B42-96B6-4E1D-B9D3-C0BAEEE7D7DB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<sst xmlns="http://schemas.openxmlformats.org/spreadsheetml/2006/main" count="560" uniqueCount="296">
  <si>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</si>
  <si>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</si>
  <si>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</si>
  <si>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</si>
  <si>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</si>
  <si>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</si>
  <si>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</si>
  <si>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</si>
  <si>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</si>
  <si>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</si>
  <si>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</si>
  <si>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</si>
  <si>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</si>
  <si>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</si>
  <si>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</si>
  <si>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</si>
  <si>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</si>
  <si>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</si>
  <si>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</si>
  <si>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</si>
  <si>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</si>
  <si>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</si>
  <si>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</si>
  <si>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</si>
  <si>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</si>
  <si>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</si>
  <si>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</si>
  <si>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</si>
  <si>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</si>
  <si>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</si>
  <si>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</si>
  <si>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</si>
  <si>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</si>
  <si>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</si>
  <si>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</si>
  <si>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</si>
  <si>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</si>
  <si>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</si>
  <si>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</si>
  <si>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</si>
  <si>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</si>
  <si>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</si>
  <si>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</si>
  <si>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Břidličná</t>
  </si>
  <si>
    <t>Rozpočet:</t>
  </si>
  <si>
    <t>Misto</t>
  </si>
  <si>
    <t>Ing. Miroslav Hrstka</t>
  </si>
  <si>
    <t>Ing. Lucie Lukášová</t>
  </si>
  <si>
    <t>ALFAGEN - TECHNOLOGICKÁ PŘÍPRAVA VSÁZKY</t>
  </si>
  <si>
    <t>AL INVEST Břidličná,a.s.</t>
  </si>
  <si>
    <t>Bruntálská 167</t>
  </si>
  <si>
    <t>793 51</t>
  </si>
  <si>
    <t>27376184</t>
  </si>
  <si>
    <t>CZ27376184</t>
  </si>
  <si>
    <t>IDEAPROJEKT spol. s r.o.</t>
  </si>
  <si>
    <t>nám. Míru 191/13</t>
  </si>
  <si>
    <t>Bruntál</t>
  </si>
  <si>
    <t>79201</t>
  </si>
  <si>
    <t>25365231</t>
  </si>
  <si>
    <t>CZ25365231</t>
  </si>
  <si>
    <t>Rozpočet</t>
  </si>
  <si>
    <t>Celkem za stavbu</t>
  </si>
  <si>
    <t>CZK</t>
  </si>
  <si>
    <t xml:space="preserve">Popis rozpočtu:  - </t>
  </si>
  <si>
    <t>SO 02  - ZASTŘEŠENÍ na p.č. 1966 v k.ú. Břidličná</t>
  </si>
  <si>
    <t>Rekapitulace dílů</t>
  </si>
  <si>
    <t>Typ dílu</t>
  </si>
  <si>
    <t>1</t>
  </si>
  <si>
    <t>Zemní práce</t>
  </si>
  <si>
    <t>22</t>
  </si>
  <si>
    <t>Piloty</t>
  </si>
  <si>
    <t>5</t>
  </si>
  <si>
    <t>Komunikace odstranění</t>
  </si>
  <si>
    <t>94</t>
  </si>
  <si>
    <t>Lešení a stavební výtahy</t>
  </si>
  <si>
    <t>99</t>
  </si>
  <si>
    <t>Staveništní přesun hmot</t>
  </si>
  <si>
    <t>764</t>
  </si>
  <si>
    <t>Konstrukce klempířské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</si>
  <si>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</si>
  <si>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</si>
  <si>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</si>
  <si>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</si>
  <si>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</si>
  <si>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</si>
  <si>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</si>
  <si>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</si>
  <si>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</si>
  <si>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</si>
  <si>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</si>
  <si>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</si>
  <si>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</si>
  <si>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</si>
  <si>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</si>
  <si>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</si>
  <si>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</si>
  <si>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</si>
  <si>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</si>
  <si>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</si>
  <si>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</si>
  <si>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</si>
  <si>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</si>
  <si>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</si>
  <si>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</si>
  <si>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</si>
  <si>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</si>
  <si>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</si>
  <si>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</si>
  <si>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</si>
  <si>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</si>
  <si>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Čerpání vody na výšku do 10 m, do 500 l</t>
  </si>
  <si>
    <t>h</t>
  </si>
  <si>
    <t>POL1_0</t>
  </si>
  <si>
    <t>na vzdálenost od hladiny vody v jímce po výšku roviny proložené</t>
  </si>
  <si>
    <t>POP</t>
  </si>
  <si>
    <t>osou nejvyššího bodu výtlačného potrubí. Včetně</t>
  </si>
  <si>
    <t>odpadního potrubí v délce 20 m</t>
  </si>
  <si>
    <t>Hloubení nezapaž. jam hor.4 do 1000 m3, STROJNĚ, pro hlavice pilot</t>
  </si>
  <si>
    <t>m3</t>
  </si>
  <si>
    <t>16+36</t>
  </si>
  <si>
    <t>VV</t>
  </si>
  <si>
    <t>Zásyp šachet se zhutněním, kolem hlavic pilot</t>
  </si>
  <si>
    <t>6+9</t>
  </si>
  <si>
    <t>Nakládání výkopku z hor. 1 ÷ 4 v množství do 100 m3</t>
  </si>
  <si>
    <t>pilota D600:3,14*0,3*0,3*84</t>
  </si>
  <si>
    <t>pilota D880:3,14*0,45*0,45*60</t>
  </si>
  <si>
    <t>jámy:52</t>
  </si>
  <si>
    <t>obsyp:-15</t>
  </si>
  <si>
    <t>Vodorovné přemístění výkopku z hor.1-4 do 10000 m, nosnost 12 t</t>
  </si>
  <si>
    <t>Příplatek k vod. přemístění hor.1-4 za další 1 km</t>
  </si>
  <si>
    <t>98,89*15</t>
  </si>
  <si>
    <t>Poplatek za skládku horniny 1- 4, č. dle katal. odpadů 17 05 04, zemina a kamení s příměsí 10 % (cihla, beton)</t>
  </si>
  <si>
    <t>t</t>
  </si>
  <si>
    <t>98,89*1,8</t>
  </si>
  <si>
    <t>Zpevněná plocha pro pilotovací pole, drceného 0 - 63 mm</t>
  </si>
  <si>
    <t>v případě nevyhovujícího podloží</t>
  </si>
  <si>
    <t>160*0,15</t>
  </si>
  <si>
    <t>Vrtané piloty, vytaž. výpažnice, výplň ŽB, D 600, hl do 6 m hornina IV-V kompletní dodávka</t>
  </si>
  <si>
    <t>m</t>
  </si>
  <si>
    <t>ŽELEZOBETON, beton STN EN 206-1-C30/37 XA1, XC2(SK)-CL 0,4 DMAX16, S3</t>
  </si>
  <si>
    <t>vč. výztužných košů vázaných na stavbě z výztuže B 500B</t>
  </si>
  <si>
    <t>PILOTA P1B</t>
  </si>
  <si>
    <t>Vyztužení - 8 ks profil 16,0 mm; krytí 100,0 mm</t>
  </si>
  <si>
    <t>Smyková výztuž - profil 8,0 mm; vzdálenost 150,0 mm</t>
  </si>
  <si>
    <t>14*6</t>
  </si>
  <si>
    <t>Vrtané piloty, vytaž. výpažnice, výplň ŽB, D 880, hl do 10 m hornina IV-V kompletní dodávka</t>
  </si>
  <si>
    <t>PILOTA P2B</t>
  </si>
  <si>
    <t>Vyztužení - 13 ks profil 16,0 mm; krytí 100,0 mm</t>
  </si>
  <si>
    <t>6*10</t>
  </si>
  <si>
    <t>Podkladní beton C 16/20, podkladní beton tl. 100 mm pod hlavice</t>
  </si>
  <si>
    <t>vzájemný přesah sítí 400 mm</t>
  </si>
  <si>
    <t>PODKLADOVÝ BETON, STN EN 206-1-C16/20 XC3-CL 0,4 DMAX16 se sítí 6/150/150</t>
  </si>
  <si>
    <t>1,1*1,1*0,1*14+1,4*1,95*0,1*10</t>
  </si>
  <si>
    <t>D+M Prefa hlavic základových pilot C 30/37</t>
  </si>
  <si>
    <t>vč. výztuže B 500B</t>
  </si>
  <si>
    <t>2,53*14+2,7*10</t>
  </si>
  <si>
    <t>Přesun hmot pro piloty betonované na místě</t>
  </si>
  <si>
    <t>Odstranění asfaltobetonové vozovky, včetně silničních panelů z 30% plochy</t>
  </si>
  <si>
    <t>m2</t>
  </si>
  <si>
    <t>- řezání živičného krytu tl. 40 mm</t>
  </si>
  <si>
    <t>- odstranění asfaltbetonového krytu tl. 40 mm</t>
  </si>
  <si>
    <t>- řezání podkladního asfaltobetonu tl. 70 mm v tom z 30% silniční panely</t>
  </si>
  <si>
    <t>- odstranění podkladního asfaltobetonu tl. 70 mm v tom z 30% silniční panely</t>
  </si>
  <si>
    <t>- odstranění kameniva zpevněného cementem tl. 120 mm</t>
  </si>
  <si>
    <t>- odstranění štěrkodrti tl. 150 mm</t>
  </si>
  <si>
    <t>- nakládání suti</t>
  </si>
  <si>
    <t>- vodorovná doprava suti do 1 km</t>
  </si>
  <si>
    <t>Odstranění podkladu z kameniva drceného</t>
  </si>
  <si>
    <t>Nakládání na dopravní prostředky - komunikace, asfaltový kryt</t>
  </si>
  <si>
    <t>160*0,11*2,4</t>
  </si>
  <si>
    <t>Vodorovné přemístění výkopku do 10000 m, nosnost 12 t</t>
  </si>
  <si>
    <t>42,24*15</t>
  </si>
  <si>
    <t>Poplatek za skládku asfaltový kryt komunikace</t>
  </si>
  <si>
    <t>Drcení stavební suti mobilní drticí jednotkou, na místě stavby na frakci 0-63 mm</t>
  </si>
  <si>
    <t>160*1/3*0,15*2,5</t>
  </si>
  <si>
    <t>Montáž pojízdných Alu věží, 2,5 x 1,45 m, pracovní výška 27 m vč. pronájmu</t>
  </si>
  <si>
    <t>sada</t>
  </si>
  <si>
    <t>Nájem za hydraulickou zvedací plošinu, H do 27 m</t>
  </si>
  <si>
    <t xml:space="preserve">Demontáž pojízdných Alu věží, 2,5 x 1,45 m, pracovní výška 27 m </t>
  </si>
  <si>
    <t>Přesun hmot pro ocelové konstr., výšky do 12 m</t>
  </si>
  <si>
    <t>D+M Oplechování zdí z Al plechu 2/K, rš 540 mm a , rš 155 mm</t>
  </si>
  <si>
    <t>opatřeny čtyřnásobným nátěrem RAL 9007. Jednotlivé podkladové vrstvy budou mít mírně odlišný odstín pro možnost kontroly vrstev nátěrů.</t>
  </si>
  <si>
    <t>D+M Lišta okapní , Al lakovaná 3/K, rš 140 mm</t>
  </si>
  <si>
    <t>POL3_0</t>
  </si>
  <si>
    <t>D+M Podokapního půlkruhového žlabu 4/K, z Al plechu; průměr= 160 MM</t>
  </si>
  <si>
    <t>ŽLAB PROVEDENÍ:</t>
  </si>
  <si>
    <t>1 Žlab polokruhový</t>
  </si>
  <si>
    <t xml:space="preserve">   polyamidovým povlakem PA-11; RAL 9007</t>
  </si>
  <si>
    <t>3 Žlabový kotlík</t>
  </si>
  <si>
    <t>D+M Svod kruhový d 160 mm lakovaný hliník 5/K, celková délka sestavy 6,85 m</t>
  </si>
  <si>
    <t>ks</t>
  </si>
  <si>
    <t>SPLAVENIN; KOTVEN po max. 2M K OCELOVÉ KONSTRUKCI A ŽB SLOUPU</t>
  </si>
  <si>
    <t>barevný odstín: RAL 9007</t>
  </si>
  <si>
    <t>Ucelený systém včetně veškerých komponentů:</t>
  </si>
  <si>
    <t>2 Spádová trubka s hrdlem</t>
  </si>
  <si>
    <t>3 Trubková spona s narážecím kolíkem</t>
  </si>
  <si>
    <t>4 Oblouk trubky 45 st.</t>
  </si>
  <si>
    <t>5 Lapač splavenin</t>
  </si>
  <si>
    <t>D+M Lišta závětrná , Al 0,6 mm lakovaná 6/K, rš 760 mm + rš 230 mm</t>
  </si>
  <si>
    <t>D+M Svod kruhový d 160 mm lakovaný hliník 7/K, celková délka sestavy 7,45 m</t>
  </si>
  <si>
    <t>D+M Lemování u stěny, AL lakovaný 0,63 mm 20/K,, rš 170 mm+rš 165 mm+rš 80 mm+rš 40 mm</t>
  </si>
  <si>
    <t>D+M Mezistřešního žlabu z Al plechu 0,63 mm 30/K,  rš=1130mm; rš=620mm; rš=425mm; rš=425mm vč. háků</t>
  </si>
  <si>
    <t>Přesun hmot pro klempířské konstrukce, výšky do 12 m</t>
  </si>
  <si>
    <t>Výroba a montáž kovové atypické konstrukce, zastřešení; včetně nezbytné zvedací techniky</t>
  </si>
  <si>
    <t>kg</t>
  </si>
  <si>
    <t>povlaku:  70 µm. Povrch musí být rovnoměrný, bez holých míst, okují a strusek.</t>
  </si>
  <si>
    <t>D+M střech, tvarovaným plechem, přistřelením, SO 02 - PŘÍSTŘEŠEK , PÚ - lakovaný RAL 9007</t>
  </si>
  <si>
    <t>včetně spojovacího a těsnícího materiálu</t>
  </si>
  <si>
    <t>Povrchová úprava Z 200-275 g/m2</t>
  </si>
  <si>
    <t>25µm polyesterový lak / 7-10µm ochranný lak; odstín RAL 9007</t>
  </si>
  <si>
    <t>D+M střech, tvarovaným plechem, přistřelením, SO 02 - PŘÍSTŘEŠEK; PÚ - lakovaný RAL 9007</t>
  </si>
  <si>
    <t>plech trapézový 1x TR 153/290/S320GD - tl. 1,5 mm s uložením přes dvě pole jako spojitý nosník - plocha 343 m2</t>
  </si>
  <si>
    <t>plech trapézový 2x TR 153/290/S320GD - tl. 1,5 mm s uložením přes dvě pole jako spojitý nosník - plocha 65 m2</t>
  </si>
  <si>
    <t>2*65+343</t>
  </si>
  <si>
    <t>Montáž záchytného systému pro trapézové, konstrukce,ochranný systém x pádu osob</t>
  </si>
  <si>
    <t>kus</t>
  </si>
  <si>
    <t>Certifikovány podle ČSN EN 795:2013 a CEN/TS 16415:2013 (pro 3 osoby),</t>
  </si>
  <si>
    <t>Musí splňovat všeobecné stavebně technické povolení od DIBt (spolupůsobení s podkladem),</t>
  </si>
  <si>
    <t>Musí být vyrobeny kompletně z nerezu (včetně základnové desky - materiál 1.4301),</t>
  </si>
  <si>
    <t>Způsob kotvení na podklad nesmí tvořit tepelný most (podložky součástí výrobku).</t>
  </si>
  <si>
    <t>Hydroizolační vodě nepropustná vrstva musí být vyvedena min. 150 mm nad povrch střechy.</t>
  </si>
  <si>
    <t>Instalace pomocí čtyř speciálních sklopných kotev z povrchu střechy.</t>
  </si>
  <si>
    <t>Bod kotvicí l=300 mm pro trapézové konstrukce</t>
  </si>
  <si>
    <t>KOTVICÍ BOD TSL-SVSR 10</t>
  </si>
  <si>
    <t>Lano nerez tl.6 mm</t>
  </si>
  <si>
    <t>Lano montážní TS-ML 23 tl. 14 mm dl. 23 m, textilní</t>
  </si>
  <si>
    <t>VRN</t>
  </si>
  <si>
    <t>Poznámka k položce:</t>
  </si>
  <si>
    <t>- Geodetické  a vytyčovací práce</t>
  </si>
  <si>
    <t>- Zkoušky, rozbory a protokoly</t>
  </si>
  <si>
    <t>- Provozní zařízení staveniště, včetně přípojek médií pro zařízení staveniště</t>
  </si>
  <si>
    <t>- Dokumentace skutečného provedení</t>
  </si>
  <si>
    <t>- Dílenská a prováděcí výrobní dokumentace</t>
  </si>
  <si>
    <t>- Energie nutné pro stavební práce</t>
  </si>
  <si>
    <t>- Úklid staveniště</t>
  </si>
  <si>
    <t>- Lešení a zvedací prostředky</t>
  </si>
  <si>
    <t>HZS</t>
  </si>
  <si>
    <t>2 Žlabový hák rovný pozinkovaný, opatřený</t>
  </si>
  <si>
    <t>OKAPNÍ KRUHOVÝ SVOD dl. 4,5, 6,5, 7,0 m  Z HLINÍKOVÉHO LAKOVANÉHO PLECHU</t>
  </si>
  <si>
    <t>TL 0.63MM; DN 160, VČ. 2KS KOLEN; ZAÚSTĚN DO KANALIZACE PŘES LAPAČ</t>
  </si>
  <si>
    <t>1 Oblouk trubky 67st</t>
  </si>
  <si>
    <t>OKAPNÍ KRUHOVÝ SVOD dl. 7,0m  Z HLINÍKOVÉHO LAKOVANÉHO PLECHU</t>
  </si>
  <si>
    <t>TL 0.63MM; DN 125, VČ. 2KS KOLEN; ZAÚSTĚN DO KANALIZACE PŘES LAPAČ</t>
  </si>
  <si>
    <t>1. Oblouk trubky 67st</t>
  </si>
  <si>
    <t>Veškeré ocelové prvky venkovní konstrukce budou opatřeny protikorozní ochranou žárovým</t>
  </si>
  <si>
    <t>zinkováním ponorem dle normy ČSN EN ISO 1461. Minimální tloušťka zinkového</t>
  </si>
  <si>
    <t>plech trapézový TR 55/250/S320GD - tl. 0,75 mm s uložením přes dvě pole jako spojitý nosník</t>
  </si>
  <si>
    <t>Výška kotvicích bodů nad úrovní finální exteriérové vrstvy střešní konstrukce cca 200 mm,</t>
  </si>
  <si>
    <t>Nerezový kotvicí bod pro trapézový plech osazený v pozitivním i negativním směru.</t>
  </si>
  <si>
    <t/>
  </si>
  <si>
    <t>SUM</t>
  </si>
  <si>
    <t>Poznámky uchazeče k zadání</t>
  </si>
  <si>
    <t>POPUZIV</t>
  </si>
  <si>
    <t>END</t>
  </si>
  <si>
    <t>Zadavatel zpracoval předpokládanou hodnotu zakázky mimo jiné s využitím cenových soustav ÚRS/RTS</t>
  </si>
  <si>
    <t>Uvedené položky jsou jen jako informativní / orientační, ne jako závazné.</t>
  </si>
  <si>
    <t>Uchazeč nacení položky dle vlastních kalkulací při dodržení technické specifikace dané projektem</t>
  </si>
  <si>
    <t>ALFAGEN - TECHNOLOGICKÁ PŘÍPRAVA VSÁZKY  - SO 02 - stavební část</t>
  </si>
  <si>
    <t>ALFAGEN - TECHNOLOGICKÁ PŘÍPRAVA VSÁZKY - SO 02 - stavební část</t>
  </si>
  <si>
    <t>115 10-0001.RA0</t>
  </si>
  <si>
    <t>131 30-1112.R00</t>
  </si>
  <si>
    <t>174 10-1101.R00</t>
  </si>
  <si>
    <t>167 10-1101.R00</t>
  </si>
  <si>
    <t>162 70-1105.RT3</t>
  </si>
  <si>
    <t>162 70-1109.T00</t>
  </si>
  <si>
    <t>199 00-0005.R00</t>
  </si>
  <si>
    <t>271 53-1111.R00</t>
  </si>
  <si>
    <t>224 32-1010.U</t>
  </si>
  <si>
    <t>273 32-1211.R00</t>
  </si>
  <si>
    <t>275 32-1611.U</t>
  </si>
  <si>
    <t>998 00-1011.R00</t>
  </si>
  <si>
    <t>113 10-7222.U</t>
  </si>
  <si>
    <t>113 15-2112.R00</t>
  </si>
  <si>
    <t>979 08-7212.R00</t>
  </si>
  <si>
    <t>199 00-0002.R00</t>
  </si>
  <si>
    <t>979 09-6211.U</t>
  </si>
  <si>
    <t>946 94-1102.U</t>
  </si>
  <si>
    <t>949 94-2101.R00</t>
  </si>
  <si>
    <t>946 94-1802.RT4</t>
  </si>
  <si>
    <t>998 76-7202.R00</t>
  </si>
  <si>
    <t>764 43-0310.U</t>
  </si>
  <si>
    <t>553-452111U</t>
  </si>
  <si>
    <t>764 35-2391.U</t>
  </si>
  <si>
    <t>553-5304233U</t>
  </si>
  <si>
    <t>553-4483157U</t>
  </si>
  <si>
    <t>553-449032U</t>
  </si>
  <si>
    <t>764 35-7391.U</t>
  </si>
  <si>
    <t>998 76-4202.T00</t>
  </si>
  <si>
    <t>767 99-5108.T00</t>
  </si>
  <si>
    <t>767 39-2113.U</t>
  </si>
  <si>
    <t>767 84-1215.T00</t>
  </si>
  <si>
    <t>553-140045R</t>
  </si>
  <si>
    <t>314-59101R</t>
  </si>
  <si>
    <t>675-43151R</t>
  </si>
  <si>
    <t>005 12-1010.R</t>
  </si>
  <si>
    <t>900   -    .R00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</si>
</sst>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9" fillId="0" borderId="33" xfId="0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Border="1"/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/>
    <xf numFmtId="0" fontId="17" fillId="0" borderId="0" xfId="0" applyFont="1" applyBorder="1" applyAlignment="1">
      <alignment vertical="top"/>
    </xf>
    <xf numFmtId="0" fontId="0" fillId="3" borderId="6" xfId="0" applyFill="1" applyBorder="1" applyAlignment="1">
      <alignment vertical="top"/>
    </xf>
    <xf numFmtId="0" fontId="17" fillId="0" borderId="52" xfId="0" applyFont="1" applyBorder="1" applyAlignment="1">
      <alignment vertical="top"/>
    </xf>
    <xf numFmtId="0" fontId="17" fillId="0" borderId="33" xfId="0" applyFont="1" applyBorder="1" applyAlignment="1">
      <alignment vertical="top"/>
    </xf>
    <xf numFmtId="0" fontId="0" fillId="3" borderId="39" xfId="0" applyFill="1" applyBorder="1" applyAlignment="1">
      <alignment vertical="top"/>
    </xf>
    <xf numFmtId="0" fontId="17" fillId="0" borderId="39" xfId="0" applyFont="1" applyBorder="1" applyAlignment="1">
      <alignment vertical="top"/>
    </xf>
  </cellXfs>
  <cellStyles count="2">
    <cellStyle name="Normální" xfId="0" builtinId="0"/>
    <cellStyle name="normální 2" xfId="1" xr:uid="{11CE52C2-9FD8-457E-A91A-EEB33C1AE54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0537-8A48-4680-B5E6-6A600700FD65}">
  <dimension ref="A1:G6"/>
  <sheetViews>
    <sheetView workbookViewId="0">
      <selection activeCell="D15" sqref="D15"/>
    </sheetView>
  </sheetViews>
  <sheetFormatPr defaultRowHeight="12.45" x14ac:dyDescent="0.3"/>
  <sheetData>
    <row r="1" spans="1:7" x14ac:dyDescent="0.3">
      <c r="A1" s="27" t="s">
        <v>38</v>
      </c>
    </row>
    <row r="2" spans="1:7" ht="57.75" customHeight="1" x14ac:dyDescent="0.3">
      <c r="A2" s="180" t="s">
        <v>39</v>
      </c>
      <c r="B2" s="180"/>
      <c r="C2" s="180"/>
      <c r="D2" s="180"/>
      <c r="E2" s="180"/>
      <c r="F2" s="180"/>
      <c r="G2" s="180"/>
    </row>
    <row r="4" spans="1:7" x14ac:dyDescent="0.3">
      <c r="A4" t="s">
        <v>254</v>
      </c>
    </row>
    <row r="5" spans="1:7" x14ac:dyDescent="0.3">
      <c r="A5" t="s">
        <v>255</v>
      </c>
    </row>
    <row r="6" spans="1:7" x14ac:dyDescent="0.3">
      <c r="A6" t="s">
        <v>256</v>
      </c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43D00-81C9-410C-BAAE-7C96DB2F364C}">
  <sheetPr codeName="List5112">
    <tabColor rgb="FF66FF66"/>
  </sheetPr>
  <dimension ref="A1:AZ60"/>
  <sheetViews>
    <sheetView showGridLines="0" topLeftCell="B1" zoomScaleNormal="100" zoomScaleSheetLayoutView="75" workbookViewId="0">
      <selection activeCell="S26" sqref="S26"/>
    </sheetView>
  </sheetViews>
  <sheetFormatPr defaultColWidth="9" defaultRowHeight="12.45" x14ac:dyDescent="0.3"/>
  <cols>
    <col min="1" max="1" width="8.3828125" hidden="1" customWidth="1"/>
    <col min="2" max="2" width="9.15234375" customWidth="1"/>
    <col min="3" max="3" width="7.3828125" customWidth="1"/>
    <col min="4" max="4" width="13.3828125" customWidth="1"/>
    <col min="5" max="5" width="12.15234375" customWidth="1"/>
    <col min="6" max="6" width="11.3828125" customWidth="1"/>
    <col min="7" max="9" width="12.69140625" customWidth="1"/>
    <col min="10" max="10" width="6.69140625" customWidth="1"/>
    <col min="11" max="11" width="4.3046875" customWidth="1"/>
    <col min="12" max="15" width="10.69140625" customWidth="1"/>
    <col min="52" max="52" width="93.15234375" customWidth="1"/>
  </cols>
  <sheetData>
    <row r="1" spans="1:15" ht="33.75" customHeight="1" x14ac:dyDescent="0.3">
      <c r="A1" s="62" t="s">
        <v>36</v>
      </c>
      <c r="B1" s="209" t="s">
        <v>42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3">
      <c r="A2" s="3"/>
      <c r="B2" s="70" t="s">
        <v>40</v>
      </c>
      <c r="C2" s="71"/>
      <c r="D2" s="226" t="s">
        <v>257</v>
      </c>
      <c r="E2" s="227"/>
      <c r="F2" s="227"/>
      <c r="G2" s="227"/>
      <c r="H2" s="227"/>
      <c r="I2" s="227"/>
      <c r="J2" s="228"/>
      <c r="O2" s="1"/>
    </row>
    <row r="3" spans="1:15" ht="23.25" customHeight="1" x14ac:dyDescent="0.3">
      <c r="A3" s="3"/>
      <c r="B3" s="72" t="s">
        <v>45</v>
      </c>
      <c r="C3" s="73"/>
      <c r="D3" s="188" t="s">
        <v>43</v>
      </c>
      <c r="E3" s="189"/>
      <c r="F3" s="189"/>
      <c r="G3" s="189"/>
      <c r="H3" s="189"/>
      <c r="I3" s="189"/>
      <c r="J3" s="190"/>
    </row>
    <row r="4" spans="1:15" ht="23.25" hidden="1" customHeight="1" x14ac:dyDescent="0.3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3">
      <c r="A5" s="3"/>
      <c r="B5" s="39" t="s">
        <v>21</v>
      </c>
      <c r="D5" s="79" t="s">
        <v>49</v>
      </c>
      <c r="E5" s="22"/>
      <c r="F5" s="22"/>
      <c r="G5" s="22"/>
      <c r="H5" s="24" t="s">
        <v>33</v>
      </c>
      <c r="I5" s="79" t="s">
        <v>52</v>
      </c>
      <c r="J5" s="9"/>
    </row>
    <row r="6" spans="1:15" ht="15.75" customHeight="1" x14ac:dyDescent="0.3">
      <c r="A6" s="3"/>
      <c r="B6" s="34"/>
      <c r="C6" s="22"/>
      <c r="D6" s="79" t="s">
        <v>50</v>
      </c>
      <c r="E6" s="22"/>
      <c r="F6" s="22"/>
      <c r="G6" s="22"/>
      <c r="H6" s="24" t="s">
        <v>34</v>
      </c>
      <c r="I6" s="79" t="s">
        <v>53</v>
      </c>
      <c r="J6" s="9"/>
    </row>
    <row r="7" spans="1:15" ht="15.75" customHeight="1" x14ac:dyDescent="0.3">
      <c r="A7" s="3"/>
      <c r="B7" s="35"/>
      <c r="C7" s="80" t="s">
        <v>51</v>
      </c>
      <c r="D7" s="69" t="s">
        <v>43</v>
      </c>
      <c r="E7" s="29"/>
      <c r="F7" s="29"/>
      <c r="G7" s="29"/>
      <c r="H7" s="30"/>
      <c r="I7" s="29"/>
      <c r="J7" s="42"/>
    </row>
    <row r="8" spans="1:15" ht="24" hidden="1" customHeight="1" x14ac:dyDescent="0.3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3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3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3">
      <c r="A11" s="3"/>
      <c r="B11" s="39" t="s">
        <v>18</v>
      </c>
      <c r="D11" s="221" t="s">
        <v>54</v>
      </c>
      <c r="E11" s="221"/>
      <c r="F11" s="221"/>
      <c r="G11" s="221"/>
      <c r="H11" s="24" t="s">
        <v>33</v>
      </c>
      <c r="I11" s="81" t="s">
        <v>58</v>
      </c>
      <c r="J11" s="9"/>
    </row>
    <row r="12" spans="1:15" ht="15.75" customHeight="1" x14ac:dyDescent="0.3">
      <c r="A12" s="3"/>
      <c r="B12" s="34"/>
      <c r="C12" s="22"/>
      <c r="D12" s="206" t="s">
        <v>55</v>
      </c>
      <c r="E12" s="206"/>
      <c r="F12" s="206"/>
      <c r="G12" s="206"/>
      <c r="H12" s="24" t="s">
        <v>34</v>
      </c>
      <c r="I12" s="81" t="s">
        <v>59</v>
      </c>
      <c r="J12" s="9"/>
    </row>
    <row r="13" spans="1:15" ht="15.75" customHeight="1" x14ac:dyDescent="0.3">
      <c r="A13" s="3"/>
      <c r="B13" s="35"/>
      <c r="C13" s="82" t="s">
        <v>57</v>
      </c>
      <c r="D13" s="207" t="s">
        <v>56</v>
      </c>
      <c r="E13" s="207"/>
      <c r="F13" s="207"/>
      <c r="G13" s="207"/>
      <c r="H13" s="25"/>
      <c r="I13" s="29"/>
      <c r="J13" s="42"/>
    </row>
    <row r="14" spans="1:15" ht="24" hidden="1" customHeight="1" x14ac:dyDescent="0.3">
      <c r="A14" s="3"/>
      <c r="B14" s="55" t="s">
        <v>20</v>
      </c>
      <c r="C14" s="56"/>
      <c r="D14" s="57" t="s">
        <v>46</v>
      </c>
      <c r="E14" s="58"/>
      <c r="F14" s="58"/>
      <c r="G14" s="58"/>
      <c r="H14" s="59"/>
      <c r="I14" s="58"/>
      <c r="J14" s="60"/>
    </row>
    <row r="15" spans="1:15" ht="32.25" customHeight="1" x14ac:dyDescent="0.3">
      <c r="A15" s="3"/>
      <c r="B15" s="43" t="s">
        <v>31</v>
      </c>
      <c r="C15" s="61"/>
      <c r="D15" s="15"/>
      <c r="E15" s="229"/>
      <c r="F15" s="229"/>
      <c r="G15" s="202"/>
      <c r="H15" s="202"/>
      <c r="I15" s="202" t="s">
        <v>28</v>
      </c>
      <c r="J15" s="203"/>
    </row>
    <row r="16" spans="1:15" ht="23.25" customHeight="1" x14ac:dyDescent="0.3">
      <c r="A16" s="129" t="s">
        <v>23</v>
      </c>
      <c r="B16" s="130" t="s">
        <v>23</v>
      </c>
      <c r="C16" s="47"/>
      <c r="D16" s="48"/>
      <c r="E16" s="204"/>
      <c r="F16" s="205"/>
      <c r="G16" s="204"/>
      <c r="H16" s="205"/>
      <c r="I16" s="204">
        <f>SUMIF(F49:F56,A16,I49:I56)+SUMIF(F49:F56,"PSU",I49:I56)</f>
        <v>0</v>
      </c>
      <c r="J16" s="218"/>
    </row>
    <row r="17" spans="1:10" ht="23.25" customHeight="1" x14ac:dyDescent="0.3">
      <c r="A17" s="129" t="s">
        <v>24</v>
      </c>
      <c r="B17" s="130" t="s">
        <v>24</v>
      </c>
      <c r="C17" s="47"/>
      <c r="D17" s="48"/>
      <c r="E17" s="204"/>
      <c r="F17" s="205"/>
      <c r="G17" s="204"/>
      <c r="H17" s="205"/>
      <c r="I17" s="204">
        <f>SUMIF(F49:F56,A17,I49:I56)</f>
        <v>0</v>
      </c>
      <c r="J17" s="218"/>
    </row>
    <row r="18" spans="1:10" ht="23.25" customHeight="1" x14ac:dyDescent="0.3">
      <c r="A18" s="129" t="s">
        <v>25</v>
      </c>
      <c r="B18" s="130" t="s">
        <v>25</v>
      </c>
      <c r="C18" s="47"/>
      <c r="D18" s="48"/>
      <c r="E18" s="204"/>
      <c r="F18" s="205"/>
      <c r="G18" s="204"/>
      <c r="H18" s="205"/>
      <c r="I18" s="204">
        <f>SUMIF(F49:F56,A18,I49:I56)</f>
        <v>0</v>
      </c>
      <c r="J18" s="218"/>
    </row>
    <row r="19" spans="1:10" ht="23.25" customHeight="1" x14ac:dyDescent="0.3">
      <c r="A19" s="129" t="s">
        <v>81</v>
      </c>
      <c r="B19" s="130" t="s">
        <v>26</v>
      </c>
      <c r="C19" s="47"/>
      <c r="D19" s="48"/>
      <c r="E19" s="204"/>
      <c r="F19" s="205"/>
      <c r="G19" s="204"/>
      <c r="H19" s="205"/>
      <c r="I19" s="204">
        <f>SUMIF(F49:F56,A19,I49:I56)</f>
        <v>0</v>
      </c>
      <c r="J19" s="218"/>
    </row>
    <row r="20" spans="1:10" ht="23.25" customHeight="1" x14ac:dyDescent="0.3">
      <c r="A20" s="129" t="s">
        <v>82</v>
      </c>
      <c r="B20" s="130" t="s">
        <v>27</v>
      </c>
      <c r="C20" s="47"/>
      <c r="D20" s="48"/>
      <c r="E20" s="204"/>
      <c r="F20" s="205"/>
      <c r="G20" s="204"/>
      <c r="H20" s="205"/>
      <c r="I20" s="204">
        <f>SUMIF(F49:F56,A20,I49:I56)</f>
        <v>0</v>
      </c>
      <c r="J20" s="218"/>
    </row>
    <row r="21" spans="1:10" ht="23.25" customHeight="1" x14ac:dyDescent="0.3">
      <c r="A21" s="3"/>
      <c r="B21" s="63" t="s">
        <v>28</v>
      </c>
      <c r="C21" s="64"/>
      <c r="D21" s="65"/>
      <c r="E21" s="219"/>
      <c r="F21" s="220"/>
      <c r="G21" s="219"/>
      <c r="H21" s="220"/>
      <c r="I21" s="219">
        <f>SUM(I16:J20)</f>
        <v>0</v>
      </c>
      <c r="J21" s="225"/>
    </row>
    <row r="22" spans="1:10" ht="33" customHeight="1" x14ac:dyDescent="0.3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3">
      <c r="A23" s="3"/>
      <c r="B23" s="46" t="s">
        <v>11</v>
      </c>
      <c r="C23" s="47"/>
      <c r="D23" s="48"/>
      <c r="E23" s="49">
        <v>12</v>
      </c>
      <c r="F23" s="50" t="s">
        <v>0</v>
      </c>
      <c r="G23" s="216">
        <f>ZakladDPHSniVypocet</f>
        <v>0</v>
      </c>
      <c r="H23" s="217"/>
      <c r="I23" s="217"/>
      <c r="J23" s="51" t="str">
        <f t="shared" ref="J23:J28" si="0">Mena</f>
        <v>CZK</v>
      </c>
    </row>
    <row r="24" spans="1:10" ht="23.25" customHeight="1" x14ac:dyDescent="0.3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3">
        <f>ZakladDPHSni*SazbaDPH1/100</f>
        <v>0</v>
      </c>
      <c r="H24" s="224"/>
      <c r="I24" s="224"/>
      <c r="J24" s="51" t="str">
        <f t="shared" si="0"/>
        <v>CZK</v>
      </c>
    </row>
    <row r="25" spans="1:10" ht="23.25" customHeight="1" x14ac:dyDescent="0.3">
      <c r="A25" s="3"/>
      <c r="B25" s="46" t="s">
        <v>13</v>
      </c>
      <c r="C25" s="47"/>
      <c r="D25" s="48"/>
      <c r="E25" s="49">
        <v>21</v>
      </c>
      <c r="F25" s="50" t="s">
        <v>0</v>
      </c>
      <c r="G25" s="216">
        <f>ZakladDPHZaklVypocet</f>
        <v>0</v>
      </c>
      <c r="H25" s="217"/>
      <c r="I25" s="217"/>
      <c r="J25" s="51" t="str">
        <f t="shared" si="0"/>
        <v>CZK</v>
      </c>
    </row>
    <row r="26" spans="1:10" ht="23.25" customHeight="1" x14ac:dyDescent="0.3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2">
        <f>ZakladDPHZakl*SazbaDPH2/100</f>
        <v>0</v>
      </c>
      <c r="H26" s="213"/>
      <c r="I26" s="213"/>
      <c r="J26" s="45" t="str">
        <f t="shared" si="0"/>
        <v>CZK</v>
      </c>
    </row>
    <row r="27" spans="1:10" ht="23.25" customHeight="1" thickBot="1" x14ac:dyDescent="0.35">
      <c r="A27" s="3"/>
      <c r="B27" s="39" t="s">
        <v>4</v>
      </c>
      <c r="C27" s="17"/>
      <c r="D27" s="20"/>
      <c r="E27" s="17"/>
      <c r="F27" s="18"/>
      <c r="G27" s="214">
        <f>0</f>
        <v>0</v>
      </c>
      <c r="H27" s="214"/>
      <c r="I27" s="214"/>
      <c r="J27" s="52" t="str">
        <f t="shared" si="0"/>
        <v>CZK</v>
      </c>
    </row>
    <row r="28" spans="1:10" ht="27.75" hidden="1" customHeight="1" thickBot="1" x14ac:dyDescent="0.35">
      <c r="A28" s="3"/>
      <c r="B28" s="101" t="s">
        <v>22</v>
      </c>
      <c r="C28" s="102"/>
      <c r="D28" s="102"/>
      <c r="E28" s="103"/>
      <c r="F28" s="104"/>
      <c r="G28" s="201">
        <f>ZakladDPHSniVypocet+ZakladDPHZaklVypocet</f>
        <v>0</v>
      </c>
      <c r="H28" s="201"/>
      <c r="I28" s="201"/>
      <c r="J28" s="105" t="str">
        <f t="shared" si="0"/>
        <v>CZK</v>
      </c>
    </row>
    <row r="29" spans="1:10" ht="27.75" customHeight="1" thickBot="1" x14ac:dyDescent="0.35">
      <c r="A29" s="3"/>
      <c r="B29" s="101" t="s">
        <v>35</v>
      </c>
      <c r="C29" s="106"/>
      <c r="D29" s="106"/>
      <c r="E29" s="106"/>
      <c r="F29" s="106"/>
      <c r="G29" s="215">
        <f>ZakladDPHSni+DPHSni+ZakladDPHZakl+DPHZakl+Zaokrouhleni</f>
        <v>0</v>
      </c>
      <c r="H29" s="215"/>
      <c r="I29" s="215"/>
      <c r="J29" s="107" t="s">
        <v>62</v>
      </c>
    </row>
    <row r="30" spans="1:10" ht="12.75" customHeight="1" x14ac:dyDescent="0.3">
      <c r="A30" s="3"/>
      <c r="B30" s="3"/>
      <c r="J30" s="10"/>
    </row>
    <row r="31" spans="1:10" ht="30" customHeight="1" x14ac:dyDescent="0.3">
      <c r="A31" s="3"/>
      <c r="B31" s="3"/>
      <c r="J31" s="10"/>
    </row>
    <row r="32" spans="1:10" ht="18.75" customHeight="1" x14ac:dyDescent="0.3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46049</v>
      </c>
      <c r="I32" s="32"/>
      <c r="J32" s="10"/>
    </row>
    <row r="33" spans="1:52" ht="47.25" customHeight="1" x14ac:dyDescent="0.3">
      <c r="A33" s="3"/>
      <c r="B33" s="3"/>
      <c r="J33" s="10"/>
    </row>
    <row r="34" spans="1:52" s="27" customFormat="1" ht="18.75" customHeight="1" x14ac:dyDescent="0.3">
      <c r="A34" s="26"/>
      <c r="B34" s="26"/>
      <c r="D34" s="208" t="s">
        <v>46</v>
      </c>
      <c r="E34" s="208"/>
      <c r="G34" s="208" t="s">
        <v>47</v>
      </c>
      <c r="H34" s="208"/>
      <c r="I34" s="208"/>
      <c r="J34" s="31"/>
    </row>
    <row r="35" spans="1:52" ht="12.75" customHeight="1" x14ac:dyDescent="0.3">
      <c r="A35" s="3"/>
      <c r="B35" s="3"/>
      <c r="D35" s="222" t="s">
        <v>2</v>
      </c>
      <c r="E35" s="222"/>
      <c r="H35" s="11" t="s">
        <v>3</v>
      </c>
      <c r="J35" s="10"/>
    </row>
    <row r="36" spans="1:52" ht="13.5" customHeight="1" thickBot="1" x14ac:dyDescent="0.3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4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52" ht="25.5" hidden="1" customHeight="1" x14ac:dyDescent="0.3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52" ht="25.5" hidden="1" customHeight="1" x14ac:dyDescent="0.3">
      <c r="A39" s="85">
        <v>1</v>
      </c>
      <c r="B39" s="91" t="s">
        <v>60</v>
      </c>
      <c r="C39" s="191" t="s">
        <v>48</v>
      </c>
      <c r="D39" s="192"/>
      <c r="E39" s="192"/>
      <c r="F39" s="96">
        <f>'Rozpočet Pol'!AC159</f>
        <v>0</v>
      </c>
      <c r="G39" s="97">
        <f>'Rozpočet Pol'!AD159</f>
        <v>0</v>
      </c>
      <c r="H39" s="98">
        <f>(F39*SazbaDPH1/100)+(G39*SazbaDPH2/100)</f>
        <v>0</v>
      </c>
      <c r="I39" s="98">
        <f>F39+G39+H39</f>
        <v>0</v>
      </c>
      <c r="J39" s="92" t="str">
        <f>IF(_xlfn.SINGLE(CenaCelkemVypocet)=0,"",I39/_xlfn.SINGLE(CenaCelkemVypocet)*100)</f>
        <v/>
      </c>
    </row>
    <row r="40" spans="1:52" ht="25.5" hidden="1" customHeight="1" x14ac:dyDescent="0.3">
      <c r="A40" s="85"/>
      <c r="B40" s="193" t="s">
        <v>61</v>
      </c>
      <c r="C40" s="194"/>
      <c r="D40" s="194"/>
      <c r="E40" s="195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2" spans="1:52" x14ac:dyDescent="0.3">
      <c r="B42" t="s">
        <v>63</v>
      </c>
    </row>
    <row r="43" spans="1:52" x14ac:dyDescent="0.3">
      <c r="B43" s="196" t="s">
        <v>64</v>
      </c>
      <c r="C43" s="196"/>
      <c r="D43" s="196"/>
      <c r="E43" s="196"/>
      <c r="F43" s="196"/>
      <c r="G43" s="196"/>
      <c r="H43" s="196"/>
      <c r="I43" s="196"/>
      <c r="J43" s="196"/>
      <c r="AZ43" s="108" t="str">
        <f>B43</f>
        <v>SO 02  - ZASTŘEŠENÍ na p.č. 1966 v k.ú. Břidličná</v>
      </c>
    </row>
    <row r="46" spans="1:52" ht="15.45" x14ac:dyDescent="0.4">
      <c r="B46" s="109" t="s">
        <v>65</v>
      </c>
    </row>
    <row r="48" spans="1:52" ht="25.5" customHeight="1" x14ac:dyDescent="0.3">
      <c r="A48" s="110"/>
      <c r="B48" s="114" t="s">
        <v>16</v>
      </c>
      <c r="C48" s="114" t="s">
        <v>5</v>
      </c>
      <c r="D48" s="115"/>
      <c r="E48" s="115"/>
      <c r="F48" s="118" t="s">
        <v>66</v>
      </c>
      <c r="G48" s="118"/>
      <c r="H48" s="118"/>
      <c r="I48" s="197" t="s">
        <v>28</v>
      </c>
      <c r="J48" s="197"/>
    </row>
    <row r="49" spans="1:10" ht="25.5" customHeight="1" x14ac:dyDescent="0.3">
      <c r="A49" s="111"/>
      <c r="B49" s="119" t="s">
        <v>67</v>
      </c>
      <c r="C49" s="199" t="s">
        <v>68</v>
      </c>
      <c r="D49" s="200"/>
      <c r="E49" s="200"/>
      <c r="F49" s="121" t="s">
        <v>23</v>
      </c>
      <c r="G49" s="122"/>
      <c r="H49" s="122"/>
      <c r="I49" s="198">
        <f>'Rozpočet Pol'!G8</f>
        <v>0</v>
      </c>
      <c r="J49" s="198"/>
    </row>
    <row r="50" spans="1:10" ht="25.5" customHeight="1" x14ac:dyDescent="0.3">
      <c r="A50" s="111"/>
      <c r="B50" s="113" t="s">
        <v>69</v>
      </c>
      <c r="C50" s="186" t="s">
        <v>70</v>
      </c>
      <c r="D50" s="187"/>
      <c r="E50" s="187"/>
      <c r="F50" s="123" t="s">
        <v>23</v>
      </c>
      <c r="G50" s="124"/>
      <c r="H50" s="124"/>
      <c r="I50" s="185">
        <f>'Rozpočet Pol'!G27</f>
        <v>0</v>
      </c>
      <c r="J50" s="185"/>
    </row>
    <row r="51" spans="1:10" ht="25.5" customHeight="1" x14ac:dyDescent="0.3">
      <c r="A51" s="111"/>
      <c r="B51" s="113" t="s">
        <v>71</v>
      </c>
      <c r="C51" s="186" t="s">
        <v>72</v>
      </c>
      <c r="D51" s="187"/>
      <c r="E51" s="187"/>
      <c r="F51" s="123" t="s">
        <v>23</v>
      </c>
      <c r="G51" s="124"/>
      <c r="H51" s="124"/>
      <c r="I51" s="185">
        <f>'Rozpočet Pol'!G54</f>
        <v>0</v>
      </c>
      <c r="J51" s="185"/>
    </row>
    <row r="52" spans="1:10" ht="25.5" customHeight="1" x14ac:dyDescent="0.3">
      <c r="A52" s="111"/>
      <c r="B52" s="113" t="s">
        <v>73</v>
      </c>
      <c r="C52" s="186" t="s">
        <v>74</v>
      </c>
      <c r="D52" s="187"/>
      <c r="E52" s="187"/>
      <c r="F52" s="123" t="s">
        <v>23</v>
      </c>
      <c r="G52" s="124"/>
      <c r="H52" s="124"/>
      <c r="I52" s="185">
        <f>'Rozpočet Pol'!G74</f>
        <v>0</v>
      </c>
      <c r="J52" s="185"/>
    </row>
    <row r="53" spans="1:10" ht="25.5" customHeight="1" x14ac:dyDescent="0.3">
      <c r="A53" s="111"/>
      <c r="B53" s="113" t="s">
        <v>75</v>
      </c>
      <c r="C53" s="186" t="s">
        <v>76</v>
      </c>
      <c r="D53" s="187"/>
      <c r="E53" s="187"/>
      <c r="F53" s="123" t="s">
        <v>23</v>
      </c>
      <c r="G53" s="124"/>
      <c r="H53" s="124"/>
      <c r="I53" s="185">
        <f>'Rozpočet Pol'!G78</f>
        <v>0</v>
      </c>
      <c r="J53" s="185"/>
    </row>
    <row r="54" spans="1:10" ht="25.5" customHeight="1" x14ac:dyDescent="0.3">
      <c r="A54" s="111"/>
      <c r="B54" s="113" t="s">
        <v>77</v>
      </c>
      <c r="C54" s="186" t="s">
        <v>78</v>
      </c>
      <c r="D54" s="187"/>
      <c r="E54" s="187"/>
      <c r="F54" s="123" t="s">
        <v>24</v>
      </c>
      <c r="G54" s="124"/>
      <c r="H54" s="124"/>
      <c r="I54" s="185">
        <f>'Rozpočet Pol'!G80</f>
        <v>0</v>
      </c>
      <c r="J54" s="185"/>
    </row>
    <row r="55" spans="1:10" ht="25.5" customHeight="1" x14ac:dyDescent="0.3">
      <c r="A55" s="111"/>
      <c r="B55" s="113" t="s">
        <v>79</v>
      </c>
      <c r="C55" s="186" t="s">
        <v>80</v>
      </c>
      <c r="D55" s="187"/>
      <c r="E55" s="187"/>
      <c r="F55" s="123" t="s">
        <v>24</v>
      </c>
      <c r="G55" s="124"/>
      <c r="H55" s="124"/>
      <c r="I55" s="185">
        <f>'Rozpočet Pol'!G116</f>
        <v>0</v>
      </c>
      <c r="J55" s="185"/>
    </row>
    <row r="56" spans="1:10" ht="25.5" customHeight="1" x14ac:dyDescent="0.3">
      <c r="A56" s="111"/>
      <c r="B56" s="120" t="s">
        <v>81</v>
      </c>
      <c r="C56" s="182" t="s">
        <v>26</v>
      </c>
      <c r="D56" s="183"/>
      <c r="E56" s="183"/>
      <c r="F56" s="125" t="s">
        <v>81</v>
      </c>
      <c r="G56" s="126"/>
      <c r="H56" s="126"/>
      <c r="I56" s="181">
        <f>'Rozpočet Pol'!G146</f>
        <v>0</v>
      </c>
      <c r="J56" s="181"/>
    </row>
    <row r="57" spans="1:10" ht="25.5" customHeight="1" x14ac:dyDescent="0.3">
      <c r="A57" s="112"/>
      <c r="B57" s="116" t="s">
        <v>1</v>
      </c>
      <c r="C57" s="116"/>
      <c r="D57" s="117"/>
      <c r="E57" s="117"/>
      <c r="F57" s="127"/>
      <c r="G57" s="128"/>
      <c r="H57" s="128"/>
      <c r="I57" s="184">
        <f>SUM(I49:I56)</f>
        <v>0</v>
      </c>
      <c r="J57" s="184"/>
    </row>
    <row r="58" spans="1:10" x14ac:dyDescent="0.3">
      <c r="F58" s="84"/>
      <c r="G58" s="84"/>
      <c r="H58" s="84"/>
      <c r="I58" s="84"/>
      <c r="J58" s="84"/>
    </row>
    <row r="59" spans="1:10" x14ac:dyDescent="0.3">
      <c r="F59" s="84"/>
      <c r="G59" s="84"/>
      <c r="H59" s="84"/>
      <c r="I59" s="84"/>
      <c r="J59" s="84"/>
    </row>
    <row r="60" spans="1:10" x14ac:dyDescent="0.3">
      <c r="F60" s="84"/>
      <c r="G60" s="84"/>
      <c r="H60" s="84"/>
      <c r="I60" s="84"/>
      <c r="J60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I48:J48"/>
    <mergeCell ref="D12:G12"/>
    <mergeCell ref="D13:G13"/>
    <mergeCell ref="I50:J50"/>
    <mergeCell ref="C50:E50"/>
    <mergeCell ref="I51:J51"/>
    <mergeCell ref="C51:E51"/>
    <mergeCell ref="I52:J52"/>
    <mergeCell ref="C52:E52"/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EADFD-5F7E-4239-8D90-CB6FF6C8CAB6}">
  <sheetPr codeName="List4">
    <tabColor rgb="FFFF9966"/>
  </sheetPr>
  <dimension ref="A1:G5"/>
  <sheetViews>
    <sheetView workbookViewId="0">
      <selection activeCell="A5" sqref="A5:IV5"/>
    </sheetView>
  </sheetViews>
  <sheetFormatPr defaultColWidth="9.15234375" defaultRowHeight="12.45" x14ac:dyDescent="0.3"/>
  <cols>
    <col min="1" max="1" width="4.3046875" style="4" customWidth="1"/>
    <col min="2" max="2" width="14.3828125" style="4" customWidth="1"/>
    <col min="3" max="3" width="38.3046875" style="8" customWidth="1"/>
    <col min="4" max="4" width="4.53515625" style="4" customWidth="1"/>
    <col min="5" max="5" width="10.53515625" style="4" customWidth="1"/>
    <col min="6" max="6" width="9.84375" style="4" customWidth="1"/>
    <col min="7" max="7" width="12.69140625" style="4" customWidth="1"/>
    <col min="8" max="16384" width="9.15234375" style="4"/>
  </cols>
  <sheetData>
    <row r="1" spans="1:7" ht="15.45" x14ac:dyDescent="0.3">
      <c r="A1" s="230" t="s">
        <v>6</v>
      </c>
      <c r="B1" s="230"/>
      <c r="C1" s="231"/>
      <c r="D1" s="230"/>
      <c r="E1" s="230"/>
      <c r="F1" s="230"/>
      <c r="G1" s="230"/>
    </row>
    <row r="2" spans="1:7" ht="25" customHeight="1" x14ac:dyDescent="0.3">
      <c r="A2" s="68" t="s">
        <v>41</v>
      </c>
      <c r="B2" s="67"/>
      <c r="C2" s="232"/>
      <c r="D2" s="232"/>
      <c r="E2" s="232"/>
      <c r="F2" s="232"/>
      <c r="G2" s="233"/>
    </row>
    <row r="3" spans="1:7" ht="25" hidden="1" customHeight="1" x14ac:dyDescent="0.3">
      <c r="A3" s="68" t="s">
        <v>7</v>
      </c>
      <c r="B3" s="67"/>
      <c r="C3" s="232"/>
      <c r="D3" s="232"/>
      <c r="E3" s="232"/>
      <c r="F3" s="232"/>
      <c r="G3" s="233"/>
    </row>
    <row r="4" spans="1:7" ht="25" hidden="1" customHeight="1" x14ac:dyDescent="0.3">
      <c r="A4" s="68" t="s">
        <v>8</v>
      </c>
      <c r="B4" s="67"/>
      <c r="C4" s="232"/>
      <c r="D4" s="232"/>
      <c r="E4" s="232"/>
      <c r="F4" s="232"/>
      <c r="G4" s="233"/>
    </row>
    <row r="5" spans="1:7" hidden="1" x14ac:dyDescent="0.3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229FC-518A-4220-942E-33FF112002B4}">
  <sheetPr>
    <outlinePr summaryBelow="0"/>
  </sheetPr>
  <dimension ref="A1:BH169"/>
  <sheetViews>
    <sheetView tabSelected="1" zoomScale="150" zoomScaleNormal="150" workbookViewId="0">
      <selection activeCell="B152" sqref="B152"/>
    </sheetView>
  </sheetViews>
  <sheetFormatPr defaultRowHeight="12.45" outlineLevelRow="1" x14ac:dyDescent="0.3"/>
  <cols>
    <col min="1" max="1" width="4.23046875" customWidth="1"/>
    <col min="2" max="2" width="14.3828125" style="83" customWidth="1"/>
    <col min="3" max="3" width="38.23046875" style="83" customWidth="1"/>
    <col min="4" max="4" width="4.53515625" customWidth="1"/>
    <col min="5" max="5" width="10.53515625" customWidth="1"/>
    <col min="6" max="6" width="9.84375" customWidth="1"/>
    <col min="7" max="7" width="12.69140625" customWidth="1"/>
    <col min="8" max="21" width="0" hidden="1" customWidth="1"/>
    <col min="28" max="28" width="22.4609375" customWidth="1"/>
    <col min="29" max="38" width="0" hidden="1" customWidth="1"/>
    <col min="39" max="39" width="6.84375" customWidth="1"/>
    <col min="53" max="53" width="73.3046875" customWidth="1"/>
  </cols>
  <sheetData>
    <row r="1" spans="1:60" ht="15.75" customHeight="1" x14ac:dyDescent="0.4">
      <c r="A1" s="253" t="s">
        <v>6</v>
      </c>
      <c r="B1" s="253"/>
      <c r="C1" s="253"/>
      <c r="D1" s="253"/>
      <c r="E1" s="253"/>
      <c r="F1" s="253"/>
      <c r="G1" s="253"/>
      <c r="AE1" t="s">
        <v>84</v>
      </c>
    </row>
    <row r="2" spans="1:60" ht="25" customHeight="1" x14ac:dyDescent="0.3">
      <c r="A2" s="133" t="s">
        <v>83</v>
      </c>
      <c r="B2" s="131"/>
      <c r="C2" s="254" t="s">
        <v>258</v>
      </c>
      <c r="D2" s="255"/>
      <c r="E2" s="255"/>
      <c r="F2" s="255"/>
      <c r="G2" s="256"/>
      <c r="AE2" t="s">
        <v>85</v>
      </c>
    </row>
    <row r="3" spans="1:60" ht="25" customHeight="1" x14ac:dyDescent="0.3">
      <c r="A3" s="134" t="s">
        <v>7</v>
      </c>
      <c r="B3" s="132"/>
      <c r="C3" s="257" t="s">
        <v>43</v>
      </c>
      <c r="D3" s="258"/>
      <c r="E3" s="258"/>
      <c r="F3" s="258"/>
      <c r="G3" s="259"/>
      <c r="AE3" t="s">
        <v>86</v>
      </c>
    </row>
    <row r="4" spans="1:60" ht="25" hidden="1" customHeight="1" x14ac:dyDescent="0.3">
      <c r="A4" s="134" t="s">
        <v>8</v>
      </c>
      <c r="B4" s="132"/>
      <c r="C4" s="257"/>
      <c r="D4" s="258"/>
      <c r="E4" s="258"/>
      <c r="F4" s="258"/>
      <c r="G4" s="259"/>
      <c r="AE4" t="s">
        <v>87</v>
      </c>
    </row>
    <row r="5" spans="1:60" hidden="1" x14ac:dyDescent="0.3">
      <c r="A5" s="135" t="s">
        <v>88</v>
      </c>
      <c r="B5" s="136"/>
      <c r="C5" s="136"/>
      <c r="D5" s="137"/>
      <c r="E5" s="137"/>
      <c r="F5" s="137"/>
      <c r="G5" s="138"/>
      <c r="AE5" t="s">
        <v>89</v>
      </c>
    </row>
    <row r="7" spans="1:60" ht="37.299999999999997" x14ac:dyDescent="0.3">
      <c r="A7" s="142" t="s">
        <v>90</v>
      </c>
      <c r="B7" s="143" t="s">
        <v>91</v>
      </c>
      <c r="C7" s="143" t="s">
        <v>92</v>
      </c>
      <c r="D7" s="142" t="s">
        <v>93</v>
      </c>
      <c r="E7" s="142" t="s">
        <v>94</v>
      </c>
      <c r="F7" s="139" t="s">
        <v>95</v>
      </c>
      <c r="G7" s="157" t="s">
        <v>28</v>
      </c>
      <c r="H7" s="158" t="s">
        <v>29</v>
      </c>
      <c r="I7" s="158" t="s">
        <v>96</v>
      </c>
      <c r="J7" s="158" t="s">
        <v>30</v>
      </c>
      <c r="K7" s="158" t="s">
        <v>97</v>
      </c>
      <c r="L7" s="158" t="s">
        <v>98</v>
      </c>
      <c r="M7" s="158" t="s">
        <v>99</v>
      </c>
      <c r="N7" s="158" t="s">
        <v>100</v>
      </c>
      <c r="O7" s="158" t="s">
        <v>101</v>
      </c>
      <c r="P7" s="158" t="s">
        <v>102</v>
      </c>
      <c r="Q7" s="158" t="s">
        <v>103</v>
      </c>
      <c r="R7" s="158" t="s">
        <v>104</v>
      </c>
      <c r="S7" s="158" t="s">
        <v>105</v>
      </c>
      <c r="T7" s="158" t="s">
        <v>106</v>
      </c>
      <c r="U7" s="145" t="s">
        <v>107</v>
      </c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  <c r="AN7" s="260"/>
    </row>
    <row r="8" spans="1:60" x14ac:dyDescent="0.3">
      <c r="A8" s="159" t="s">
        <v>108</v>
      </c>
      <c r="B8" s="160" t="s">
        <v>67</v>
      </c>
      <c r="C8" s="161" t="s">
        <v>68</v>
      </c>
      <c r="D8" s="144"/>
      <c r="E8" s="162"/>
      <c r="F8" s="163"/>
      <c r="G8" s="163">
        <f>SUMIF(AE9:AE26,"&lt;&gt;NOR",G9:G26)</f>
        <v>0</v>
      </c>
      <c r="H8" s="163"/>
      <c r="I8" s="163">
        <f>SUM(I9:I26)</f>
        <v>0</v>
      </c>
      <c r="J8" s="163"/>
      <c r="K8" s="163">
        <f>SUM(K9:K26)</f>
        <v>0</v>
      </c>
      <c r="L8" s="163"/>
      <c r="M8" s="163">
        <f>SUM(M9:M26)</f>
        <v>0</v>
      </c>
      <c r="N8" s="144"/>
      <c r="O8" s="144">
        <f>SUM(O9:O26)</f>
        <v>0</v>
      </c>
      <c r="P8" s="144"/>
      <c r="Q8" s="144">
        <f>SUM(Q9:Q26)</f>
        <v>0</v>
      </c>
      <c r="R8" s="144"/>
      <c r="S8" s="144"/>
      <c r="T8" s="159"/>
      <c r="U8" s="144">
        <f>SUM(U9:U26)</f>
        <v>84.2</v>
      </c>
      <c r="AA8" s="260"/>
      <c r="AC8" s="261"/>
      <c r="AD8" s="261"/>
      <c r="AE8" s="261" t="s">
        <v>109</v>
      </c>
      <c r="AF8" s="261"/>
      <c r="AG8" s="261"/>
      <c r="AH8" s="261"/>
      <c r="AI8" s="261"/>
      <c r="AJ8" s="261"/>
      <c r="AK8" s="261"/>
      <c r="AL8" s="261"/>
      <c r="AM8" s="261"/>
      <c r="AN8" s="260"/>
    </row>
    <row r="9" spans="1:60" outlineLevel="1" x14ac:dyDescent="0.3">
      <c r="A9" s="265">
        <v>1</v>
      </c>
      <c r="B9" s="261" t="s">
        <v>259</v>
      </c>
      <c r="C9" s="173" t="s">
        <v>110</v>
      </c>
      <c r="D9" s="146" t="s">
        <v>111</v>
      </c>
      <c r="E9" s="151">
        <v>40</v>
      </c>
      <c r="F9" s="154">
        <f>H9+J9</f>
        <v>0</v>
      </c>
      <c r="G9" s="155">
        <f>ROUND(E9*F9,2)</f>
        <v>0</v>
      </c>
      <c r="H9" s="155"/>
      <c r="I9" s="155">
        <f>ROUND(E9*H9,2)</f>
        <v>0</v>
      </c>
      <c r="J9" s="155"/>
      <c r="K9" s="155">
        <f>ROUND(E9*J9,2)</f>
        <v>0</v>
      </c>
      <c r="L9" s="155">
        <v>21</v>
      </c>
      <c r="M9" s="155">
        <f>G9*(1+L9/100)</f>
        <v>0</v>
      </c>
      <c r="N9" s="146">
        <v>0</v>
      </c>
      <c r="O9" s="146">
        <f>ROUND(E9*N9,5)</f>
        <v>0</v>
      </c>
      <c r="P9" s="146">
        <v>0</v>
      </c>
      <c r="Q9" s="146">
        <f>ROUND(E9*P9,5)</f>
        <v>0</v>
      </c>
      <c r="R9" s="146"/>
      <c r="S9" s="146"/>
      <c r="T9" s="147">
        <v>0.20300000000000001</v>
      </c>
      <c r="U9" s="146">
        <f>ROUND(E9*T9,2)</f>
        <v>8.1199999999999992</v>
      </c>
      <c r="V9" s="140"/>
      <c r="W9" s="140"/>
      <c r="X9" s="140"/>
      <c r="Y9" s="140"/>
      <c r="Z9" s="140"/>
      <c r="AA9" s="262"/>
      <c r="AC9" s="261"/>
      <c r="AD9" s="261"/>
      <c r="AE9" s="261" t="s">
        <v>112</v>
      </c>
      <c r="AF9" s="261"/>
      <c r="AG9" s="261"/>
      <c r="AH9" s="261"/>
      <c r="AI9" s="261"/>
      <c r="AJ9" s="261"/>
      <c r="AK9" s="261"/>
      <c r="AL9" s="261"/>
      <c r="AM9" s="261"/>
      <c r="AN9" s="262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3">
      <c r="A10" s="266"/>
      <c r="C10" s="234" t="s">
        <v>113</v>
      </c>
      <c r="D10" s="235"/>
      <c r="E10" s="236"/>
      <c r="F10" s="237"/>
      <c r="G10" s="238"/>
      <c r="H10" s="155"/>
      <c r="I10" s="155"/>
      <c r="J10" s="155"/>
      <c r="K10" s="155"/>
      <c r="L10" s="155"/>
      <c r="M10" s="155"/>
      <c r="N10" s="146"/>
      <c r="O10" s="146"/>
      <c r="P10" s="146"/>
      <c r="Q10" s="146"/>
      <c r="R10" s="146"/>
      <c r="S10" s="146"/>
      <c r="T10" s="147"/>
      <c r="U10" s="146"/>
      <c r="V10" s="140"/>
      <c r="W10" s="140"/>
      <c r="X10" s="140"/>
      <c r="Y10" s="140"/>
      <c r="Z10" s="140"/>
      <c r="AA10" s="262"/>
      <c r="AB10" s="260"/>
      <c r="AC10" s="261"/>
      <c r="AD10" s="261"/>
      <c r="AE10" s="261" t="s">
        <v>114</v>
      </c>
      <c r="AF10" s="261"/>
      <c r="AG10" s="261"/>
      <c r="AH10" s="261"/>
      <c r="AI10" s="261"/>
      <c r="AJ10" s="261"/>
      <c r="AK10" s="261"/>
      <c r="AL10" s="261"/>
      <c r="AM10" s="261"/>
      <c r="AN10" s="262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1" t="str">
        <f>C10</f>
        <v>na vzdálenost od hladiny vody v jímce po výšku roviny proložené</v>
      </c>
      <c r="BB10" s="140"/>
      <c r="BC10" s="140"/>
      <c r="BD10" s="140"/>
      <c r="BE10" s="140"/>
      <c r="BF10" s="140"/>
      <c r="BG10" s="140"/>
      <c r="BH10" s="140"/>
    </row>
    <row r="11" spans="1:60" outlineLevel="1" x14ac:dyDescent="0.3">
      <c r="A11" s="266"/>
      <c r="C11" s="234" t="s">
        <v>115</v>
      </c>
      <c r="D11" s="235"/>
      <c r="E11" s="236"/>
      <c r="F11" s="237"/>
      <c r="G11" s="238"/>
      <c r="H11" s="155"/>
      <c r="I11" s="155"/>
      <c r="J11" s="155"/>
      <c r="K11" s="155"/>
      <c r="L11" s="155"/>
      <c r="M11" s="155"/>
      <c r="N11" s="146"/>
      <c r="O11" s="146"/>
      <c r="P11" s="146"/>
      <c r="Q11" s="146"/>
      <c r="R11" s="146"/>
      <c r="S11" s="146"/>
      <c r="T11" s="147"/>
      <c r="U11" s="146"/>
      <c r="V11" s="140"/>
      <c r="W11" s="140"/>
      <c r="X11" s="140"/>
      <c r="Y11" s="140"/>
      <c r="Z11" s="140"/>
      <c r="AA11" s="262"/>
      <c r="AB11" s="260"/>
      <c r="AC11" s="261"/>
      <c r="AD11" s="261"/>
      <c r="AE11" s="261" t="s">
        <v>114</v>
      </c>
      <c r="AF11" s="261"/>
      <c r="AG11" s="261"/>
      <c r="AH11" s="261"/>
      <c r="AI11" s="261"/>
      <c r="AJ11" s="261"/>
      <c r="AK11" s="261"/>
      <c r="AL11" s="261"/>
      <c r="AM11" s="261"/>
      <c r="AN11" s="262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1" t="str">
        <f>C11</f>
        <v>osou nejvyššího bodu výtlačného potrubí. Včetně</v>
      </c>
      <c r="BB11" s="140"/>
      <c r="BC11" s="140"/>
      <c r="BD11" s="140"/>
      <c r="BE11" s="140"/>
      <c r="BF11" s="140"/>
      <c r="BG11" s="140"/>
      <c r="BH11" s="140"/>
    </row>
    <row r="12" spans="1:60" outlineLevel="1" x14ac:dyDescent="0.3">
      <c r="A12" s="266"/>
      <c r="C12" s="234" t="s">
        <v>116</v>
      </c>
      <c r="D12" s="235"/>
      <c r="E12" s="236"/>
      <c r="F12" s="237"/>
      <c r="G12" s="238"/>
      <c r="H12" s="155"/>
      <c r="I12" s="155"/>
      <c r="J12" s="155"/>
      <c r="K12" s="155"/>
      <c r="L12" s="155"/>
      <c r="M12" s="155"/>
      <c r="N12" s="146"/>
      <c r="O12" s="146"/>
      <c r="P12" s="146"/>
      <c r="Q12" s="146"/>
      <c r="R12" s="146"/>
      <c r="S12" s="146"/>
      <c r="T12" s="147"/>
      <c r="U12" s="146"/>
      <c r="V12" s="140"/>
      <c r="W12" s="140"/>
      <c r="X12" s="140"/>
      <c r="Y12" s="140"/>
      <c r="Z12" s="140"/>
      <c r="AA12" s="262"/>
      <c r="AB12" s="260"/>
      <c r="AC12" s="261"/>
      <c r="AD12" s="261"/>
      <c r="AE12" s="261" t="s">
        <v>114</v>
      </c>
      <c r="AF12" s="261"/>
      <c r="AG12" s="261"/>
      <c r="AH12" s="261"/>
      <c r="AI12" s="261"/>
      <c r="AJ12" s="261"/>
      <c r="AK12" s="261"/>
      <c r="AL12" s="261"/>
      <c r="AM12" s="261"/>
      <c r="AN12" s="262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1" t="str">
        <f>C12</f>
        <v>odpadního potrubí v délce 20 m</v>
      </c>
      <c r="BB12" s="140"/>
      <c r="BC12" s="140"/>
      <c r="BD12" s="140"/>
      <c r="BE12" s="140"/>
      <c r="BF12" s="140"/>
      <c r="BG12" s="140"/>
      <c r="BH12" s="140"/>
    </row>
    <row r="13" spans="1:60" ht="20.6" outlineLevel="1" x14ac:dyDescent="0.3">
      <c r="A13" s="266">
        <v>2</v>
      </c>
      <c r="B13" s="261" t="s">
        <v>260</v>
      </c>
      <c r="C13" s="173" t="s">
        <v>117</v>
      </c>
      <c r="D13" s="146" t="s">
        <v>118</v>
      </c>
      <c r="E13" s="151">
        <v>52</v>
      </c>
      <c r="F13" s="154">
        <f>H13+J13</f>
        <v>0</v>
      </c>
      <c r="G13" s="155">
        <f>ROUND(E13*F13,2)</f>
        <v>0</v>
      </c>
      <c r="H13" s="155"/>
      <c r="I13" s="155">
        <f>ROUND(E13*H13,2)</f>
        <v>0</v>
      </c>
      <c r="J13" s="155"/>
      <c r="K13" s="155">
        <f>ROUND(E13*J13,2)</f>
        <v>0</v>
      </c>
      <c r="L13" s="155">
        <v>21</v>
      </c>
      <c r="M13" s="155">
        <f>G13*(1+L13/100)</f>
        <v>0</v>
      </c>
      <c r="N13" s="146">
        <v>0</v>
      </c>
      <c r="O13" s="146">
        <f>ROUND(E13*N13,5)</f>
        <v>0</v>
      </c>
      <c r="P13" s="146">
        <v>0</v>
      </c>
      <c r="Q13" s="146">
        <f>ROUND(E13*P13,5)</f>
        <v>0</v>
      </c>
      <c r="R13" s="146"/>
      <c r="S13" s="146"/>
      <c r="T13" s="147">
        <v>0.155</v>
      </c>
      <c r="U13" s="146">
        <f>ROUND(E13*T13,2)</f>
        <v>8.06</v>
      </c>
      <c r="V13" s="140"/>
      <c r="W13" s="140"/>
      <c r="X13" s="140"/>
      <c r="Y13" s="140"/>
      <c r="Z13" s="140"/>
      <c r="AA13" s="262"/>
      <c r="AB13" s="260"/>
      <c r="AC13" s="261"/>
      <c r="AD13" s="261"/>
      <c r="AE13" s="261" t="s">
        <v>112</v>
      </c>
      <c r="AF13" s="261"/>
      <c r="AG13" s="261"/>
      <c r="AH13" s="261"/>
      <c r="AI13" s="261"/>
      <c r="AJ13" s="261"/>
      <c r="AK13" s="261"/>
      <c r="AL13" s="261"/>
      <c r="AM13" s="261"/>
      <c r="AN13" s="262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3">
      <c r="A14" s="266"/>
      <c r="C14" s="174" t="s">
        <v>119</v>
      </c>
      <c r="D14" s="148"/>
      <c r="E14" s="152">
        <v>52</v>
      </c>
      <c r="F14" s="155"/>
      <c r="G14" s="155"/>
      <c r="H14" s="155"/>
      <c r="I14" s="155"/>
      <c r="J14" s="155"/>
      <c r="K14" s="155"/>
      <c r="L14" s="155"/>
      <c r="M14" s="155"/>
      <c r="N14" s="146"/>
      <c r="O14" s="146"/>
      <c r="P14" s="146"/>
      <c r="Q14" s="146"/>
      <c r="R14" s="146"/>
      <c r="S14" s="146"/>
      <c r="T14" s="147"/>
      <c r="U14" s="146"/>
      <c r="V14" s="140"/>
      <c r="W14" s="140"/>
      <c r="X14" s="140"/>
      <c r="Y14" s="140"/>
      <c r="Z14" s="140"/>
      <c r="AA14" s="262"/>
      <c r="AB14" s="260"/>
      <c r="AC14" s="261"/>
      <c r="AD14" s="261"/>
      <c r="AE14" s="261" t="s">
        <v>120</v>
      </c>
      <c r="AF14" s="261">
        <v>0</v>
      </c>
      <c r="AG14" s="261"/>
      <c r="AH14" s="261"/>
      <c r="AI14" s="261"/>
      <c r="AJ14" s="261"/>
      <c r="AK14" s="261"/>
      <c r="AL14" s="261"/>
      <c r="AM14" s="261"/>
      <c r="AN14" s="262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3">
      <c r="A15" s="266">
        <v>3</v>
      </c>
      <c r="B15" s="261" t="s">
        <v>261</v>
      </c>
      <c r="C15" s="173" t="s">
        <v>121</v>
      </c>
      <c r="D15" s="146" t="s">
        <v>118</v>
      </c>
      <c r="E15" s="151">
        <v>15</v>
      </c>
      <c r="F15" s="154">
        <f>H15+J15</f>
        <v>0</v>
      </c>
      <c r="G15" s="155">
        <f>ROUND(E15*F15,2)</f>
        <v>0</v>
      </c>
      <c r="H15" s="155"/>
      <c r="I15" s="155">
        <f>ROUND(E15*H15,2)</f>
        <v>0</v>
      </c>
      <c r="J15" s="155"/>
      <c r="K15" s="155">
        <f>ROUND(E15*J15,2)</f>
        <v>0</v>
      </c>
      <c r="L15" s="155">
        <v>21</v>
      </c>
      <c r="M15" s="155">
        <f>G15*(1+L15/100)</f>
        <v>0</v>
      </c>
      <c r="N15" s="146">
        <v>0</v>
      </c>
      <c r="O15" s="146">
        <f>ROUND(E15*N15,5)</f>
        <v>0</v>
      </c>
      <c r="P15" s="146">
        <v>0</v>
      </c>
      <c r="Q15" s="146">
        <f>ROUND(E15*P15,5)</f>
        <v>0</v>
      </c>
      <c r="R15" s="146"/>
      <c r="S15" s="146"/>
      <c r="T15" s="147">
        <v>0.20200000000000001</v>
      </c>
      <c r="U15" s="146">
        <f>ROUND(E15*T15,2)</f>
        <v>3.03</v>
      </c>
      <c r="V15" s="140"/>
      <c r="W15" s="140"/>
      <c r="X15" s="140"/>
      <c r="Y15" s="140"/>
      <c r="Z15" s="140"/>
      <c r="AA15" s="262"/>
      <c r="AB15" s="261"/>
      <c r="AC15" s="261"/>
      <c r="AD15" s="261"/>
      <c r="AE15" s="261" t="s">
        <v>112</v>
      </c>
      <c r="AF15" s="261"/>
      <c r="AG15" s="261"/>
      <c r="AH15" s="261"/>
      <c r="AI15" s="261"/>
      <c r="AJ15" s="261"/>
      <c r="AK15" s="261"/>
      <c r="AL15" s="261"/>
      <c r="AM15" s="261"/>
      <c r="AN15" s="262"/>
      <c r="AO15" s="140"/>
      <c r="AP15" s="140"/>
      <c r="AQ15" s="140"/>
      <c r="AR15" s="262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3">
      <c r="A16" s="266"/>
      <c r="C16" s="174" t="s">
        <v>122</v>
      </c>
      <c r="D16" s="148"/>
      <c r="E16" s="152">
        <v>15</v>
      </c>
      <c r="F16" s="155"/>
      <c r="G16" s="155"/>
      <c r="H16" s="155"/>
      <c r="I16" s="155"/>
      <c r="J16" s="155"/>
      <c r="K16" s="155"/>
      <c r="L16" s="155"/>
      <c r="M16" s="155"/>
      <c r="N16" s="146"/>
      <c r="O16" s="146"/>
      <c r="P16" s="146"/>
      <c r="Q16" s="146"/>
      <c r="R16" s="146"/>
      <c r="S16" s="146"/>
      <c r="T16" s="147"/>
      <c r="U16" s="146"/>
      <c r="V16" s="140"/>
      <c r="W16" s="140"/>
      <c r="X16" s="140"/>
      <c r="Y16" s="140"/>
      <c r="Z16" s="140"/>
      <c r="AA16" s="262"/>
      <c r="AB16" s="260"/>
      <c r="AC16" s="261"/>
      <c r="AD16" s="261"/>
      <c r="AE16" s="261" t="s">
        <v>120</v>
      </c>
      <c r="AF16" s="261">
        <v>0</v>
      </c>
      <c r="AG16" s="261"/>
      <c r="AH16" s="261"/>
      <c r="AI16" s="261"/>
      <c r="AJ16" s="261"/>
      <c r="AK16" s="261"/>
      <c r="AL16" s="261"/>
      <c r="AM16" s="261"/>
      <c r="AN16" s="262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3">
      <c r="A17" s="266">
        <v>4</v>
      </c>
      <c r="B17" s="261" t="s">
        <v>262</v>
      </c>
      <c r="C17" s="173" t="s">
        <v>123</v>
      </c>
      <c r="D17" s="146" t="s">
        <v>118</v>
      </c>
      <c r="E17" s="151">
        <v>98.889399999999995</v>
      </c>
      <c r="F17" s="154">
        <f>H17+J17</f>
        <v>0</v>
      </c>
      <c r="G17" s="155">
        <f>ROUND(E17*F17,2)</f>
        <v>0</v>
      </c>
      <c r="H17" s="155"/>
      <c r="I17" s="155">
        <f>ROUND(E17*H17,2)</f>
        <v>0</v>
      </c>
      <c r="J17" s="155"/>
      <c r="K17" s="155">
        <f>ROUND(E17*J17,2)</f>
        <v>0</v>
      </c>
      <c r="L17" s="155">
        <v>21</v>
      </c>
      <c r="M17" s="155">
        <f>G17*(1+L17/100)</f>
        <v>0</v>
      </c>
      <c r="N17" s="146">
        <v>0</v>
      </c>
      <c r="O17" s="146">
        <f>ROUND(E17*N17,5)</f>
        <v>0</v>
      </c>
      <c r="P17" s="146">
        <v>0</v>
      </c>
      <c r="Q17" s="146">
        <f>ROUND(E17*P17,5)</f>
        <v>0</v>
      </c>
      <c r="R17" s="146"/>
      <c r="S17" s="146"/>
      <c r="T17" s="147">
        <v>0.65200000000000002</v>
      </c>
      <c r="U17" s="146">
        <f>ROUND(E17*T17,2)</f>
        <v>64.48</v>
      </c>
      <c r="V17" s="140"/>
      <c r="W17" s="140"/>
      <c r="X17" s="140"/>
      <c r="Y17" s="140"/>
      <c r="Z17" s="140"/>
      <c r="AA17" s="262"/>
      <c r="AB17" s="260"/>
      <c r="AC17" s="261"/>
      <c r="AD17" s="261"/>
      <c r="AE17" s="261" t="s">
        <v>112</v>
      </c>
      <c r="AF17" s="261"/>
      <c r="AG17" s="261"/>
      <c r="AH17" s="261"/>
      <c r="AI17" s="261"/>
      <c r="AJ17" s="261"/>
      <c r="AK17" s="261"/>
      <c r="AL17" s="261"/>
      <c r="AM17" s="261"/>
      <c r="AN17" s="262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3">
      <c r="A18" s="266"/>
      <c r="C18" s="174" t="s">
        <v>124</v>
      </c>
      <c r="D18" s="148"/>
      <c r="E18" s="152">
        <v>23.738399999999999</v>
      </c>
      <c r="F18" s="155"/>
      <c r="G18" s="155"/>
      <c r="H18" s="155"/>
      <c r="I18" s="155"/>
      <c r="J18" s="155"/>
      <c r="K18" s="155"/>
      <c r="L18" s="155"/>
      <c r="M18" s="155"/>
      <c r="N18" s="146"/>
      <c r="O18" s="146"/>
      <c r="P18" s="146"/>
      <c r="Q18" s="146"/>
      <c r="R18" s="146"/>
      <c r="S18" s="146"/>
      <c r="T18" s="147"/>
      <c r="U18" s="146"/>
      <c r="V18" s="140"/>
      <c r="W18" s="140"/>
      <c r="X18" s="140"/>
      <c r="Y18" s="140"/>
      <c r="Z18" s="140"/>
      <c r="AA18" s="262"/>
      <c r="AB18" s="260"/>
      <c r="AC18" s="261"/>
      <c r="AD18" s="261"/>
      <c r="AE18" s="261" t="s">
        <v>120</v>
      </c>
      <c r="AF18" s="261">
        <v>0</v>
      </c>
      <c r="AG18" s="261"/>
      <c r="AH18" s="261"/>
      <c r="AI18" s="261"/>
      <c r="AJ18" s="261"/>
      <c r="AK18" s="261"/>
      <c r="AL18" s="261"/>
      <c r="AM18" s="261"/>
      <c r="AN18" s="262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3">
      <c r="A19" s="266"/>
      <c r="C19" s="174" t="s">
        <v>125</v>
      </c>
      <c r="D19" s="148"/>
      <c r="E19" s="152">
        <v>38.151000000000003</v>
      </c>
      <c r="F19" s="155"/>
      <c r="G19" s="155"/>
      <c r="H19" s="155"/>
      <c r="I19" s="155"/>
      <c r="J19" s="155"/>
      <c r="K19" s="155"/>
      <c r="L19" s="155"/>
      <c r="M19" s="155"/>
      <c r="N19" s="146"/>
      <c r="O19" s="146"/>
      <c r="P19" s="146"/>
      <c r="Q19" s="146"/>
      <c r="R19" s="146"/>
      <c r="S19" s="146"/>
      <c r="T19" s="147"/>
      <c r="U19" s="146"/>
      <c r="V19" s="140"/>
      <c r="W19" s="140"/>
      <c r="X19" s="140"/>
      <c r="Y19" s="140"/>
      <c r="Z19" s="140"/>
      <c r="AA19" s="262"/>
      <c r="AB19" s="260"/>
      <c r="AC19" s="261"/>
      <c r="AD19" s="261"/>
      <c r="AE19" s="261" t="s">
        <v>120</v>
      </c>
      <c r="AF19" s="261">
        <v>0</v>
      </c>
      <c r="AG19" s="261"/>
      <c r="AH19" s="261"/>
      <c r="AI19" s="261"/>
      <c r="AJ19" s="261"/>
      <c r="AK19" s="261"/>
      <c r="AL19" s="261"/>
      <c r="AM19" s="261"/>
      <c r="AN19" s="262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3">
      <c r="A20" s="266"/>
      <c r="C20" s="174" t="s">
        <v>126</v>
      </c>
      <c r="D20" s="148"/>
      <c r="E20" s="152">
        <v>52</v>
      </c>
      <c r="F20" s="155"/>
      <c r="G20" s="155"/>
      <c r="H20" s="155"/>
      <c r="I20" s="155"/>
      <c r="J20" s="155"/>
      <c r="K20" s="155"/>
      <c r="L20" s="155"/>
      <c r="M20" s="155"/>
      <c r="N20" s="146"/>
      <c r="O20" s="146"/>
      <c r="P20" s="146"/>
      <c r="Q20" s="146"/>
      <c r="R20" s="146"/>
      <c r="S20" s="146"/>
      <c r="T20" s="147"/>
      <c r="U20" s="146"/>
      <c r="V20" s="140"/>
      <c r="W20" s="140"/>
      <c r="X20" s="140"/>
      <c r="Y20" s="140"/>
      <c r="Z20" s="140"/>
      <c r="AA20" s="262"/>
      <c r="AB20" s="260"/>
      <c r="AC20" s="261"/>
      <c r="AD20" s="261"/>
      <c r="AE20" s="261" t="s">
        <v>120</v>
      </c>
      <c r="AF20" s="261">
        <v>0</v>
      </c>
      <c r="AG20" s="261"/>
      <c r="AH20" s="261"/>
      <c r="AI20" s="261"/>
      <c r="AJ20" s="261"/>
      <c r="AK20" s="261"/>
      <c r="AL20" s="261"/>
      <c r="AM20" s="261"/>
      <c r="AN20" s="262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3">
      <c r="A21" s="266"/>
      <c r="B21" s="263"/>
      <c r="C21" s="174" t="s">
        <v>127</v>
      </c>
      <c r="D21" s="148"/>
      <c r="E21" s="152">
        <v>-15</v>
      </c>
      <c r="F21" s="155"/>
      <c r="G21" s="155"/>
      <c r="H21" s="155"/>
      <c r="I21" s="155"/>
      <c r="J21" s="155"/>
      <c r="K21" s="155"/>
      <c r="L21" s="155"/>
      <c r="M21" s="155"/>
      <c r="N21" s="146"/>
      <c r="O21" s="146"/>
      <c r="P21" s="146"/>
      <c r="Q21" s="146"/>
      <c r="R21" s="146"/>
      <c r="S21" s="146"/>
      <c r="T21" s="147"/>
      <c r="U21" s="146"/>
      <c r="V21" s="140"/>
      <c r="W21" s="140"/>
      <c r="X21" s="140"/>
      <c r="Y21" s="140"/>
      <c r="Z21" s="140"/>
      <c r="AA21" s="262"/>
      <c r="AB21" s="260"/>
      <c r="AC21" s="261"/>
      <c r="AD21" s="261"/>
      <c r="AE21" s="261" t="s">
        <v>120</v>
      </c>
      <c r="AF21" s="261">
        <v>0</v>
      </c>
      <c r="AG21" s="261"/>
      <c r="AH21" s="261"/>
      <c r="AI21" s="261"/>
      <c r="AJ21" s="261"/>
      <c r="AK21" s="261"/>
      <c r="AL21" s="261"/>
      <c r="AM21" s="261"/>
      <c r="AN21" s="262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ht="20.6" outlineLevel="1" x14ac:dyDescent="0.3">
      <c r="A22" s="266">
        <v>5</v>
      </c>
      <c r="B22" s="261" t="s">
        <v>263</v>
      </c>
      <c r="C22" s="173" t="s">
        <v>128</v>
      </c>
      <c r="D22" s="146" t="s">
        <v>118</v>
      </c>
      <c r="E22" s="151">
        <v>98.89</v>
      </c>
      <c r="F22" s="154">
        <f>H22+J22</f>
        <v>0</v>
      </c>
      <c r="G22" s="155">
        <f>ROUND(E22*F22,2)</f>
        <v>0</v>
      </c>
      <c r="H22" s="155"/>
      <c r="I22" s="155">
        <f>ROUND(E22*H22,2)</f>
        <v>0</v>
      </c>
      <c r="J22" s="155"/>
      <c r="K22" s="155">
        <f>ROUND(E22*J22,2)</f>
        <v>0</v>
      </c>
      <c r="L22" s="155">
        <v>21</v>
      </c>
      <c r="M22" s="155">
        <f>G22*(1+L22/100)</f>
        <v>0</v>
      </c>
      <c r="N22" s="146">
        <v>0</v>
      </c>
      <c r="O22" s="146">
        <f>ROUND(E22*N22,5)</f>
        <v>0</v>
      </c>
      <c r="P22" s="146">
        <v>0</v>
      </c>
      <c r="Q22" s="146">
        <f>ROUND(E22*P22,5)</f>
        <v>0</v>
      </c>
      <c r="R22" s="146"/>
      <c r="S22" s="146"/>
      <c r="T22" s="147">
        <v>5.1999999999999998E-3</v>
      </c>
      <c r="U22" s="146">
        <f>ROUND(E22*T22,2)</f>
        <v>0.51</v>
      </c>
      <c r="V22" s="140"/>
      <c r="W22" s="140"/>
      <c r="X22" s="140"/>
      <c r="Y22" s="140"/>
      <c r="Z22" s="140"/>
      <c r="AA22" s="262"/>
      <c r="AB22" s="261"/>
      <c r="AC22" s="261"/>
      <c r="AD22" s="261"/>
      <c r="AE22" s="261" t="s">
        <v>112</v>
      </c>
      <c r="AF22" s="261"/>
      <c r="AG22" s="261"/>
      <c r="AH22" s="261"/>
      <c r="AI22" s="261"/>
      <c r="AJ22" s="261"/>
      <c r="AK22" s="261"/>
      <c r="AL22" s="261"/>
      <c r="AM22" s="261"/>
      <c r="AN22" s="262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3">
      <c r="A23" s="266">
        <v>6</v>
      </c>
      <c r="B23" s="261" t="s">
        <v>264</v>
      </c>
      <c r="C23" s="173" t="s">
        <v>129</v>
      </c>
      <c r="D23" s="146" t="s">
        <v>118</v>
      </c>
      <c r="E23" s="151">
        <v>1483.35</v>
      </c>
      <c r="F23" s="154">
        <f>H23+J23</f>
        <v>0</v>
      </c>
      <c r="G23" s="155">
        <f>ROUND(E23*F23,2)</f>
        <v>0</v>
      </c>
      <c r="H23" s="155"/>
      <c r="I23" s="155">
        <f>ROUND(E23*H23,2)</f>
        <v>0</v>
      </c>
      <c r="J23" s="155"/>
      <c r="K23" s="155">
        <f>ROUND(E23*J23,2)</f>
        <v>0</v>
      </c>
      <c r="L23" s="155">
        <v>21</v>
      </c>
      <c r="M23" s="155">
        <f>G23*(1+L23/100)</f>
        <v>0</v>
      </c>
      <c r="N23" s="146">
        <v>0</v>
      </c>
      <c r="O23" s="146">
        <f>ROUND(E23*N23,5)</f>
        <v>0</v>
      </c>
      <c r="P23" s="146">
        <v>0</v>
      </c>
      <c r="Q23" s="146">
        <f>ROUND(E23*P23,5)</f>
        <v>0</v>
      </c>
      <c r="R23" s="146"/>
      <c r="S23" s="146"/>
      <c r="T23" s="147">
        <v>0</v>
      </c>
      <c r="U23" s="146">
        <f>ROUND(E23*T23,2)</f>
        <v>0</v>
      </c>
      <c r="V23" s="140"/>
      <c r="W23" s="140"/>
      <c r="X23" s="140"/>
      <c r="Y23" s="140"/>
      <c r="Z23" s="140"/>
      <c r="AA23" s="262"/>
      <c r="AB23" s="260"/>
      <c r="AC23" s="261"/>
      <c r="AD23" s="261"/>
      <c r="AE23" s="261" t="s">
        <v>112</v>
      </c>
      <c r="AF23" s="261"/>
      <c r="AG23" s="261"/>
      <c r="AH23" s="261"/>
      <c r="AI23" s="261"/>
      <c r="AJ23" s="261"/>
      <c r="AK23" s="261"/>
      <c r="AL23" s="261"/>
      <c r="AM23" s="261"/>
      <c r="AN23" s="262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3">
      <c r="A24" s="266"/>
      <c r="C24" s="174" t="s">
        <v>130</v>
      </c>
      <c r="D24" s="148"/>
      <c r="E24" s="152">
        <v>1483.35</v>
      </c>
      <c r="F24" s="155"/>
      <c r="G24" s="155"/>
      <c r="H24" s="155"/>
      <c r="I24" s="155"/>
      <c r="J24" s="155"/>
      <c r="K24" s="155"/>
      <c r="L24" s="155"/>
      <c r="M24" s="155"/>
      <c r="N24" s="146"/>
      <c r="O24" s="146"/>
      <c r="P24" s="146"/>
      <c r="Q24" s="146"/>
      <c r="R24" s="146"/>
      <c r="S24" s="146"/>
      <c r="T24" s="147"/>
      <c r="U24" s="146"/>
      <c r="V24" s="140"/>
      <c r="W24" s="140"/>
      <c r="X24" s="140"/>
      <c r="Y24" s="140"/>
      <c r="Z24" s="140"/>
      <c r="AA24" s="262"/>
      <c r="AB24" s="260"/>
      <c r="AC24" s="261"/>
      <c r="AD24" s="261"/>
      <c r="AE24" s="261" t="s">
        <v>120</v>
      </c>
      <c r="AF24" s="261">
        <v>0</v>
      </c>
      <c r="AG24" s="261"/>
      <c r="AH24" s="261"/>
      <c r="AI24" s="261"/>
      <c r="AJ24" s="261"/>
      <c r="AK24" s="261"/>
      <c r="AL24" s="261"/>
      <c r="AM24" s="261"/>
      <c r="AN24" s="262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ht="20.6" outlineLevel="1" x14ac:dyDescent="0.3">
      <c r="A25" s="266">
        <v>7</v>
      </c>
      <c r="B25" s="261" t="s">
        <v>265</v>
      </c>
      <c r="C25" s="173" t="s">
        <v>131</v>
      </c>
      <c r="D25" s="146" t="s">
        <v>132</v>
      </c>
      <c r="E25" s="151">
        <v>178.00200000000001</v>
      </c>
      <c r="F25" s="154">
        <f>H25+J25</f>
        <v>0</v>
      </c>
      <c r="G25" s="155">
        <f>ROUND(E25*F25,2)</f>
        <v>0</v>
      </c>
      <c r="H25" s="155"/>
      <c r="I25" s="155">
        <f>ROUND(E25*H25,2)</f>
        <v>0</v>
      </c>
      <c r="J25" s="155"/>
      <c r="K25" s="155">
        <f>ROUND(E25*J25,2)</f>
        <v>0</v>
      </c>
      <c r="L25" s="155">
        <v>21</v>
      </c>
      <c r="M25" s="155">
        <f>G25*(1+L25/100)</f>
        <v>0</v>
      </c>
      <c r="N25" s="146">
        <v>0</v>
      </c>
      <c r="O25" s="146">
        <f>ROUND(E25*N25,5)</f>
        <v>0</v>
      </c>
      <c r="P25" s="146">
        <v>0</v>
      </c>
      <c r="Q25" s="146">
        <f>ROUND(E25*P25,5)</f>
        <v>0</v>
      </c>
      <c r="R25" s="146"/>
      <c r="S25" s="146"/>
      <c r="T25" s="147">
        <v>0</v>
      </c>
      <c r="U25" s="146">
        <f>ROUND(E25*T25,2)</f>
        <v>0</v>
      </c>
      <c r="V25" s="140"/>
      <c r="W25" s="140"/>
      <c r="X25" s="140"/>
      <c r="Y25" s="140"/>
      <c r="Z25" s="140"/>
      <c r="AA25" s="262"/>
      <c r="AB25" s="260"/>
      <c r="AC25" s="261"/>
      <c r="AD25" s="261"/>
      <c r="AE25" s="261" t="s">
        <v>112</v>
      </c>
      <c r="AF25" s="261"/>
      <c r="AG25" s="261"/>
      <c r="AH25" s="261"/>
      <c r="AI25" s="261"/>
      <c r="AJ25" s="261"/>
      <c r="AK25" s="261"/>
      <c r="AL25" s="261"/>
      <c r="AM25" s="261"/>
      <c r="AN25" s="262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3">
      <c r="A26" s="266"/>
      <c r="B26" s="263"/>
      <c r="C26" s="174" t="s">
        <v>133</v>
      </c>
      <c r="D26" s="148"/>
      <c r="E26" s="152">
        <v>178.00200000000001</v>
      </c>
      <c r="F26" s="155"/>
      <c r="G26" s="155"/>
      <c r="H26" s="155"/>
      <c r="I26" s="155"/>
      <c r="J26" s="155"/>
      <c r="K26" s="155"/>
      <c r="L26" s="155"/>
      <c r="M26" s="155"/>
      <c r="N26" s="146"/>
      <c r="O26" s="146"/>
      <c r="P26" s="146"/>
      <c r="Q26" s="146"/>
      <c r="R26" s="146"/>
      <c r="S26" s="146"/>
      <c r="T26" s="147"/>
      <c r="U26" s="146"/>
      <c r="V26" s="140"/>
      <c r="W26" s="140"/>
      <c r="X26" s="140"/>
      <c r="Y26" s="140"/>
      <c r="Z26" s="140"/>
      <c r="AA26" s="262"/>
      <c r="AB26" s="260"/>
      <c r="AC26" s="261"/>
      <c r="AD26" s="261"/>
      <c r="AE26" s="261" t="s">
        <v>120</v>
      </c>
      <c r="AF26" s="261">
        <v>0</v>
      </c>
      <c r="AG26" s="261"/>
      <c r="AH26" s="261"/>
      <c r="AI26" s="261"/>
      <c r="AJ26" s="261"/>
      <c r="AK26" s="261"/>
      <c r="AL26" s="261"/>
      <c r="AM26" s="261"/>
      <c r="AN26" s="262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x14ac:dyDescent="0.3">
      <c r="A27" s="267" t="s">
        <v>108</v>
      </c>
      <c r="B27" s="264" t="s">
        <v>69</v>
      </c>
      <c r="C27" s="175" t="s">
        <v>70</v>
      </c>
      <c r="D27" s="149"/>
      <c r="E27" s="153"/>
      <c r="F27" s="156"/>
      <c r="G27" s="156">
        <f>SUMIF(AE28:AE53,"&lt;&gt;NOR",G28:G53)</f>
        <v>0</v>
      </c>
      <c r="H27" s="156"/>
      <c r="I27" s="156">
        <f>SUM(I28:I53)</f>
        <v>0</v>
      </c>
      <c r="J27" s="156"/>
      <c r="K27" s="156">
        <f>SUM(K28:K53)</f>
        <v>0</v>
      </c>
      <c r="L27" s="156"/>
      <c r="M27" s="156">
        <f>SUM(M28:M53)</f>
        <v>0</v>
      </c>
      <c r="N27" s="149"/>
      <c r="O27" s="149">
        <f>SUM(O28:O53)</f>
        <v>315.66291999999999</v>
      </c>
      <c r="P27" s="149"/>
      <c r="Q27" s="149">
        <f>SUM(Q28:Q53)</f>
        <v>0</v>
      </c>
      <c r="R27" s="149"/>
      <c r="S27" s="149"/>
      <c r="T27" s="150"/>
      <c r="U27" s="149">
        <f>SUM(U28:U53)</f>
        <v>1050.9100000000001</v>
      </c>
      <c r="AA27" s="260"/>
      <c r="AB27" s="260"/>
      <c r="AC27" s="261"/>
      <c r="AD27" s="261"/>
      <c r="AE27" s="261" t="s">
        <v>109</v>
      </c>
      <c r="AF27" s="261"/>
      <c r="AG27" s="261"/>
      <c r="AH27" s="261"/>
      <c r="AI27" s="261"/>
      <c r="AJ27" s="261"/>
      <c r="AK27" s="261"/>
      <c r="AL27" s="261"/>
      <c r="AM27" s="261"/>
      <c r="AN27" s="260"/>
    </row>
    <row r="28" spans="1:60" ht="20.6" outlineLevel="1" x14ac:dyDescent="0.3">
      <c r="A28" s="266">
        <v>8</v>
      </c>
      <c r="B28" s="261" t="s">
        <v>266</v>
      </c>
      <c r="C28" s="173" t="s">
        <v>134</v>
      </c>
      <c r="D28" s="146" t="s">
        <v>118</v>
      </c>
      <c r="E28" s="151">
        <v>24</v>
      </c>
      <c r="F28" s="154">
        <f>H28+J28</f>
        <v>0</v>
      </c>
      <c r="G28" s="155">
        <f>ROUND(E28*F28,2)</f>
        <v>0</v>
      </c>
      <c r="H28" s="155"/>
      <c r="I28" s="155">
        <f>ROUND(E28*H28,2)</f>
        <v>0</v>
      </c>
      <c r="J28" s="155"/>
      <c r="K28" s="155">
        <f>ROUND(E28*J28,2)</f>
        <v>0</v>
      </c>
      <c r="L28" s="155">
        <v>21</v>
      </c>
      <c r="M28" s="155">
        <f>G28*(1+L28/100)</f>
        <v>0</v>
      </c>
      <c r="N28" s="146">
        <v>2.16</v>
      </c>
      <c r="O28" s="146">
        <f>ROUND(E28*N28,5)</f>
        <v>51.84</v>
      </c>
      <c r="P28" s="146">
        <v>0</v>
      </c>
      <c r="Q28" s="146">
        <f>ROUND(E28*P28,5)</f>
        <v>0</v>
      </c>
      <c r="R28" s="146"/>
      <c r="S28" s="146"/>
      <c r="T28" s="147">
        <v>1.085</v>
      </c>
      <c r="U28" s="146">
        <f>ROUND(E28*T28,2)</f>
        <v>26.04</v>
      </c>
      <c r="V28" s="140"/>
      <c r="W28" s="140"/>
      <c r="X28" s="140"/>
      <c r="Y28" s="140"/>
      <c r="Z28" s="140"/>
      <c r="AA28" s="262"/>
      <c r="AB28" s="260"/>
      <c r="AC28" s="261"/>
      <c r="AD28" s="261"/>
      <c r="AE28" s="261" t="s">
        <v>112</v>
      </c>
      <c r="AF28" s="261"/>
      <c r="AG28" s="261"/>
      <c r="AH28" s="261"/>
      <c r="AI28" s="261"/>
      <c r="AJ28" s="261"/>
      <c r="AK28" s="261"/>
      <c r="AL28" s="261"/>
      <c r="AM28" s="261"/>
      <c r="AN28" s="262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3">
      <c r="A29" s="266"/>
      <c r="C29" s="234" t="s">
        <v>135</v>
      </c>
      <c r="D29" s="235"/>
      <c r="E29" s="236"/>
      <c r="F29" s="237"/>
      <c r="G29" s="238"/>
      <c r="H29" s="155"/>
      <c r="I29" s="155"/>
      <c r="J29" s="155"/>
      <c r="K29" s="155"/>
      <c r="L29" s="155"/>
      <c r="M29" s="155"/>
      <c r="N29" s="146"/>
      <c r="O29" s="146"/>
      <c r="P29" s="146"/>
      <c r="Q29" s="146"/>
      <c r="R29" s="146"/>
      <c r="S29" s="146"/>
      <c r="T29" s="147"/>
      <c r="U29" s="146"/>
      <c r="V29" s="140"/>
      <c r="W29" s="140"/>
      <c r="X29" s="140"/>
      <c r="Y29" s="140"/>
      <c r="Z29" s="140"/>
      <c r="AA29" s="262"/>
      <c r="AB29" s="260"/>
      <c r="AC29" s="261"/>
      <c r="AD29" s="261"/>
      <c r="AE29" s="261" t="s">
        <v>114</v>
      </c>
      <c r="AF29" s="261"/>
      <c r="AG29" s="261"/>
      <c r="AH29" s="261"/>
      <c r="AI29" s="261"/>
      <c r="AJ29" s="261"/>
      <c r="AK29" s="261"/>
      <c r="AL29" s="261"/>
      <c r="AM29" s="261"/>
      <c r="AN29" s="262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1" t="str">
        <f>C29</f>
        <v>v případě nevyhovujícího podloží</v>
      </c>
      <c r="BB29" s="140"/>
      <c r="BC29" s="140"/>
      <c r="BD29" s="140"/>
      <c r="BE29" s="140"/>
      <c r="BF29" s="140"/>
      <c r="BG29" s="140"/>
      <c r="BH29" s="140"/>
    </row>
    <row r="30" spans="1:60" outlineLevel="1" x14ac:dyDescent="0.3">
      <c r="A30" s="266"/>
      <c r="C30" s="174" t="s">
        <v>136</v>
      </c>
      <c r="D30" s="148"/>
      <c r="E30" s="152">
        <v>24</v>
      </c>
      <c r="F30" s="155"/>
      <c r="G30" s="155"/>
      <c r="H30" s="155"/>
      <c r="I30" s="155"/>
      <c r="J30" s="155"/>
      <c r="K30" s="155"/>
      <c r="L30" s="155"/>
      <c r="M30" s="155"/>
      <c r="N30" s="146"/>
      <c r="O30" s="146"/>
      <c r="P30" s="146"/>
      <c r="Q30" s="146"/>
      <c r="R30" s="146"/>
      <c r="S30" s="146"/>
      <c r="T30" s="147"/>
      <c r="U30" s="146"/>
      <c r="V30" s="140"/>
      <c r="W30" s="140"/>
      <c r="X30" s="140"/>
      <c r="Y30" s="140"/>
      <c r="Z30" s="140"/>
      <c r="AA30" s="262"/>
      <c r="AB30" s="261"/>
      <c r="AC30" s="261"/>
      <c r="AD30" s="261"/>
      <c r="AE30" s="261" t="s">
        <v>120</v>
      </c>
      <c r="AF30" s="261">
        <v>0</v>
      </c>
      <c r="AG30" s="261"/>
      <c r="AH30" s="261"/>
      <c r="AI30" s="261"/>
      <c r="AJ30" s="261"/>
      <c r="AK30" s="261"/>
      <c r="AL30" s="261"/>
      <c r="AM30" s="261"/>
      <c r="AN30" s="262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ht="20.6" outlineLevel="1" x14ac:dyDescent="0.3">
      <c r="A31" s="266">
        <v>9</v>
      </c>
      <c r="B31" s="261" t="s">
        <v>267</v>
      </c>
      <c r="C31" s="173" t="s">
        <v>137</v>
      </c>
      <c r="D31" s="146" t="s">
        <v>138</v>
      </c>
      <c r="E31" s="151">
        <v>84</v>
      </c>
      <c r="F31" s="154">
        <f>H31+J31</f>
        <v>0</v>
      </c>
      <c r="G31" s="155">
        <f>ROUND(E31*F31,2)</f>
        <v>0</v>
      </c>
      <c r="H31" s="155"/>
      <c r="I31" s="155">
        <f>ROUND(E31*H31,2)</f>
        <v>0</v>
      </c>
      <c r="J31" s="155"/>
      <c r="K31" s="155">
        <f>ROUND(E31*J31,2)</f>
        <v>0</v>
      </c>
      <c r="L31" s="155">
        <v>21</v>
      </c>
      <c r="M31" s="155">
        <f>G31*(1+L31/100)</f>
        <v>0</v>
      </c>
      <c r="N31" s="146">
        <v>1.7545299999999999</v>
      </c>
      <c r="O31" s="146">
        <f>ROUND(E31*N31,5)</f>
        <v>147.38051999999999</v>
      </c>
      <c r="P31" s="146">
        <v>0</v>
      </c>
      <c r="Q31" s="146">
        <f>ROUND(E31*P31,5)</f>
        <v>0</v>
      </c>
      <c r="R31" s="146"/>
      <c r="S31" s="146"/>
      <c r="T31" s="147">
        <v>4.3239900000000002</v>
      </c>
      <c r="U31" s="146">
        <f>ROUND(E31*T31,2)</f>
        <v>363.22</v>
      </c>
      <c r="V31" s="140"/>
      <c r="W31" s="140"/>
      <c r="X31" s="140"/>
      <c r="Y31" s="140"/>
      <c r="Z31" s="140"/>
      <c r="AA31" s="262"/>
      <c r="AB31" s="260"/>
      <c r="AC31" s="261"/>
      <c r="AD31" s="261"/>
      <c r="AE31" s="261" t="s">
        <v>112</v>
      </c>
      <c r="AF31" s="261"/>
      <c r="AG31" s="261"/>
      <c r="AH31" s="261"/>
      <c r="AI31" s="261"/>
      <c r="AJ31" s="261"/>
      <c r="AK31" s="261"/>
      <c r="AL31" s="261"/>
      <c r="AM31" s="261"/>
      <c r="AN31" s="262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3">
      <c r="A32" s="266"/>
      <c r="C32" s="234" t="s">
        <v>139</v>
      </c>
      <c r="D32" s="235"/>
      <c r="E32" s="236"/>
      <c r="F32" s="237"/>
      <c r="G32" s="238"/>
      <c r="H32" s="155"/>
      <c r="I32" s="155"/>
      <c r="J32" s="155"/>
      <c r="K32" s="155"/>
      <c r="L32" s="155"/>
      <c r="M32" s="155"/>
      <c r="N32" s="146"/>
      <c r="O32" s="146"/>
      <c r="P32" s="146"/>
      <c r="Q32" s="146"/>
      <c r="R32" s="146"/>
      <c r="S32" s="146"/>
      <c r="T32" s="147"/>
      <c r="U32" s="146"/>
      <c r="V32" s="140"/>
      <c r="W32" s="140"/>
      <c r="X32" s="140"/>
      <c r="Y32" s="140"/>
      <c r="Z32" s="140"/>
      <c r="AA32" s="262"/>
      <c r="AB32" s="260"/>
      <c r="AC32" s="261"/>
      <c r="AD32" s="261"/>
      <c r="AE32" s="261" t="s">
        <v>114</v>
      </c>
      <c r="AF32" s="261"/>
      <c r="AG32" s="261"/>
      <c r="AH32" s="261"/>
      <c r="AI32" s="261"/>
      <c r="AJ32" s="261"/>
      <c r="AK32" s="261"/>
      <c r="AL32" s="261"/>
      <c r="AM32" s="261"/>
      <c r="AN32" s="262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1" t="str">
        <f>C32</f>
        <v>ŽELEZOBETON, beton STN EN 206-1-C30/37 XA1, XC2(SK)-CL 0,4 DMAX16, S3</v>
      </c>
      <c r="BB32" s="140"/>
      <c r="BC32" s="140"/>
      <c r="BD32" s="140"/>
      <c r="BE32" s="140"/>
      <c r="BF32" s="140"/>
      <c r="BG32" s="140"/>
      <c r="BH32" s="140"/>
    </row>
    <row r="33" spans="1:60" outlineLevel="1" x14ac:dyDescent="0.3">
      <c r="A33" s="266"/>
      <c r="C33" s="234" t="s">
        <v>140</v>
      </c>
      <c r="D33" s="235"/>
      <c r="E33" s="236"/>
      <c r="F33" s="237"/>
      <c r="G33" s="238"/>
      <c r="H33" s="155"/>
      <c r="I33" s="155"/>
      <c r="J33" s="155"/>
      <c r="K33" s="155"/>
      <c r="L33" s="155"/>
      <c r="M33" s="155"/>
      <c r="N33" s="146"/>
      <c r="O33" s="146"/>
      <c r="P33" s="146"/>
      <c r="Q33" s="146"/>
      <c r="R33" s="146"/>
      <c r="S33" s="146"/>
      <c r="T33" s="147"/>
      <c r="U33" s="146"/>
      <c r="V33" s="140"/>
      <c r="W33" s="140"/>
      <c r="X33" s="140"/>
      <c r="Y33" s="140"/>
      <c r="Z33" s="140"/>
      <c r="AA33" s="262"/>
      <c r="AB33" s="260"/>
      <c r="AC33" s="261"/>
      <c r="AD33" s="261"/>
      <c r="AE33" s="261" t="s">
        <v>114</v>
      </c>
      <c r="AF33" s="261"/>
      <c r="AG33" s="261"/>
      <c r="AH33" s="261"/>
      <c r="AI33" s="261"/>
      <c r="AJ33" s="261"/>
      <c r="AK33" s="261"/>
      <c r="AL33" s="261"/>
      <c r="AM33" s="261"/>
      <c r="AN33" s="262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1" t="str">
        <f>C33</f>
        <v>vč. výztužných košů vázaných na stavbě z výztuže B 500B</v>
      </c>
      <c r="BB33" s="140"/>
      <c r="BC33" s="140"/>
      <c r="BD33" s="140"/>
      <c r="BE33" s="140"/>
      <c r="BF33" s="140"/>
      <c r="BG33" s="140"/>
      <c r="BH33" s="140"/>
    </row>
    <row r="34" spans="1:60" outlineLevel="1" x14ac:dyDescent="0.3">
      <c r="A34" s="266"/>
      <c r="C34" s="234" t="s">
        <v>141</v>
      </c>
      <c r="D34" s="235"/>
      <c r="E34" s="236"/>
      <c r="F34" s="237"/>
      <c r="G34" s="238"/>
      <c r="H34" s="155"/>
      <c r="I34" s="155"/>
      <c r="J34" s="155"/>
      <c r="K34" s="155"/>
      <c r="L34" s="155"/>
      <c r="M34" s="155"/>
      <c r="N34" s="146"/>
      <c r="O34" s="146"/>
      <c r="P34" s="146"/>
      <c r="Q34" s="146"/>
      <c r="R34" s="146"/>
      <c r="S34" s="146"/>
      <c r="T34" s="147"/>
      <c r="U34" s="146"/>
      <c r="V34" s="140"/>
      <c r="W34" s="140"/>
      <c r="X34" s="140"/>
      <c r="Y34" s="140"/>
      <c r="Z34" s="140"/>
      <c r="AA34" s="262"/>
      <c r="AB34" s="261"/>
      <c r="AC34" s="261"/>
      <c r="AD34" s="261"/>
      <c r="AE34" s="261" t="s">
        <v>114</v>
      </c>
      <c r="AF34" s="261"/>
      <c r="AG34" s="261"/>
      <c r="AH34" s="261"/>
      <c r="AI34" s="261"/>
      <c r="AJ34" s="261"/>
      <c r="AK34" s="261"/>
      <c r="AL34" s="261"/>
      <c r="AM34" s="261"/>
      <c r="AN34" s="262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1" t="str">
        <f>C34</f>
        <v>PILOTA P1B</v>
      </c>
      <c r="BB34" s="140"/>
      <c r="BC34" s="140"/>
      <c r="BD34" s="140"/>
      <c r="BE34" s="140"/>
      <c r="BF34" s="140"/>
      <c r="BG34" s="140"/>
      <c r="BH34" s="140"/>
    </row>
    <row r="35" spans="1:60" outlineLevel="1" x14ac:dyDescent="0.3">
      <c r="A35" s="266"/>
      <c r="C35" s="234" t="s">
        <v>142</v>
      </c>
      <c r="D35" s="235"/>
      <c r="E35" s="236"/>
      <c r="F35" s="237"/>
      <c r="G35" s="238"/>
      <c r="H35" s="155"/>
      <c r="I35" s="155"/>
      <c r="J35" s="155"/>
      <c r="K35" s="155"/>
      <c r="L35" s="155"/>
      <c r="M35" s="155"/>
      <c r="N35" s="146"/>
      <c r="O35" s="146"/>
      <c r="P35" s="146"/>
      <c r="Q35" s="146"/>
      <c r="R35" s="146"/>
      <c r="S35" s="146"/>
      <c r="T35" s="147"/>
      <c r="U35" s="146"/>
      <c r="V35" s="140"/>
      <c r="W35" s="140"/>
      <c r="X35" s="140"/>
      <c r="Y35" s="140"/>
      <c r="Z35" s="140"/>
      <c r="AA35" s="262"/>
      <c r="AB35" s="260"/>
      <c r="AC35" s="261"/>
      <c r="AD35" s="261"/>
      <c r="AE35" s="261" t="s">
        <v>114</v>
      </c>
      <c r="AF35" s="261"/>
      <c r="AG35" s="261"/>
      <c r="AH35" s="261"/>
      <c r="AI35" s="261"/>
      <c r="AJ35" s="261"/>
      <c r="AK35" s="261"/>
      <c r="AL35" s="261"/>
      <c r="AM35" s="261"/>
      <c r="AN35" s="262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1" t="str">
        <f>C35</f>
        <v>Vyztužení - 8 ks profil 16,0 mm; krytí 100,0 mm</v>
      </c>
      <c r="BB35" s="140"/>
      <c r="BC35" s="140"/>
      <c r="BD35" s="140"/>
      <c r="BE35" s="140"/>
      <c r="BF35" s="140"/>
      <c r="BG35" s="140"/>
      <c r="BH35" s="140"/>
    </row>
    <row r="36" spans="1:60" outlineLevel="1" x14ac:dyDescent="0.3">
      <c r="A36" s="266"/>
      <c r="B36" s="263"/>
      <c r="C36" s="234" t="s">
        <v>143</v>
      </c>
      <c r="D36" s="235"/>
      <c r="E36" s="236"/>
      <c r="F36" s="237"/>
      <c r="G36" s="238"/>
      <c r="H36" s="155"/>
      <c r="I36" s="155"/>
      <c r="J36" s="155"/>
      <c r="K36" s="155"/>
      <c r="L36" s="155"/>
      <c r="M36" s="155"/>
      <c r="N36" s="146"/>
      <c r="O36" s="146"/>
      <c r="P36" s="146"/>
      <c r="Q36" s="146"/>
      <c r="R36" s="146"/>
      <c r="S36" s="146"/>
      <c r="T36" s="147"/>
      <c r="U36" s="146"/>
      <c r="V36" s="140"/>
      <c r="W36" s="140"/>
      <c r="X36" s="140"/>
      <c r="Y36" s="140"/>
      <c r="Z36" s="140"/>
      <c r="AA36" s="262"/>
      <c r="AB36" s="261"/>
      <c r="AC36" s="261"/>
      <c r="AD36" s="261"/>
      <c r="AE36" s="261" t="s">
        <v>114</v>
      </c>
      <c r="AF36" s="261"/>
      <c r="AG36" s="261"/>
      <c r="AH36" s="261"/>
      <c r="AI36" s="261"/>
      <c r="AJ36" s="261"/>
      <c r="AK36" s="261"/>
      <c r="AL36" s="261"/>
      <c r="AM36" s="261"/>
      <c r="AN36" s="262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1" t="str">
        <f>C36</f>
        <v>Smyková výztuž - profil 8,0 mm; vzdálenost 150,0 mm</v>
      </c>
      <c r="BB36" s="140"/>
      <c r="BC36" s="140"/>
      <c r="BD36" s="140"/>
      <c r="BE36" s="140"/>
      <c r="BF36" s="140"/>
      <c r="BG36" s="140"/>
      <c r="BH36" s="140"/>
    </row>
    <row r="37" spans="1:60" outlineLevel="1" x14ac:dyDescent="0.3">
      <c r="A37" s="266"/>
      <c r="B37" s="263"/>
      <c r="C37" s="174" t="s">
        <v>144</v>
      </c>
      <c r="D37" s="148"/>
      <c r="E37" s="152">
        <v>84</v>
      </c>
      <c r="F37" s="155"/>
      <c r="G37" s="155"/>
      <c r="H37" s="155"/>
      <c r="I37" s="155"/>
      <c r="J37" s="155"/>
      <c r="K37" s="155"/>
      <c r="L37" s="155"/>
      <c r="M37" s="155"/>
      <c r="N37" s="146"/>
      <c r="O37" s="146"/>
      <c r="P37" s="146"/>
      <c r="Q37" s="146"/>
      <c r="R37" s="146"/>
      <c r="S37" s="146"/>
      <c r="T37" s="147"/>
      <c r="U37" s="146"/>
      <c r="V37" s="140"/>
      <c r="W37" s="140"/>
      <c r="X37" s="140"/>
      <c r="Y37" s="140"/>
      <c r="Z37" s="140"/>
      <c r="AA37" s="262"/>
      <c r="AB37" s="260"/>
      <c r="AC37" s="261"/>
      <c r="AD37" s="261"/>
      <c r="AE37" s="261" t="s">
        <v>120</v>
      </c>
      <c r="AF37" s="261">
        <v>0</v>
      </c>
      <c r="AG37" s="261"/>
      <c r="AH37" s="261"/>
      <c r="AI37" s="261"/>
      <c r="AJ37" s="261"/>
      <c r="AK37" s="261"/>
      <c r="AL37" s="261"/>
      <c r="AM37" s="261"/>
      <c r="AN37" s="262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ht="20.6" outlineLevel="1" x14ac:dyDescent="0.3">
      <c r="A38" s="266">
        <v>10</v>
      </c>
      <c r="B38" s="261" t="s">
        <v>267</v>
      </c>
      <c r="C38" s="173" t="s">
        <v>145</v>
      </c>
      <c r="D38" s="146" t="s">
        <v>138</v>
      </c>
      <c r="E38" s="151">
        <v>60</v>
      </c>
      <c r="F38" s="154">
        <f>H38+J38</f>
        <v>0</v>
      </c>
      <c r="G38" s="155">
        <f>ROUND(E38*F38,2)</f>
        <v>0</v>
      </c>
      <c r="H38" s="155"/>
      <c r="I38" s="155">
        <f>ROUND(E38*H38,2)</f>
        <v>0</v>
      </c>
      <c r="J38" s="155"/>
      <c r="K38" s="155">
        <f>ROUND(E38*J38,2)</f>
        <v>0</v>
      </c>
      <c r="L38" s="155">
        <v>21</v>
      </c>
      <c r="M38" s="155">
        <f>G38*(1+L38/100)</f>
        <v>0</v>
      </c>
      <c r="N38" s="146">
        <v>1.7545299999999999</v>
      </c>
      <c r="O38" s="146">
        <f>ROUND(E38*N38,5)</f>
        <v>105.2718</v>
      </c>
      <c r="P38" s="146">
        <v>0</v>
      </c>
      <c r="Q38" s="146">
        <f>ROUND(E38*P38,5)</f>
        <v>0</v>
      </c>
      <c r="R38" s="146"/>
      <c r="S38" s="146"/>
      <c r="T38" s="147">
        <v>4.3239900000000002</v>
      </c>
      <c r="U38" s="146">
        <f>ROUND(E38*T38,2)</f>
        <v>259.44</v>
      </c>
      <c r="V38" s="140"/>
      <c r="W38" s="140"/>
      <c r="X38" s="140"/>
      <c r="Y38" s="140"/>
      <c r="Z38" s="140"/>
      <c r="AA38" s="262"/>
      <c r="AB38" s="260"/>
      <c r="AC38" s="261"/>
      <c r="AD38" s="261"/>
      <c r="AE38" s="261" t="s">
        <v>112</v>
      </c>
      <c r="AF38" s="261"/>
      <c r="AG38" s="261"/>
      <c r="AH38" s="261"/>
      <c r="AI38" s="261"/>
      <c r="AJ38" s="261"/>
      <c r="AK38" s="261"/>
      <c r="AL38" s="261"/>
      <c r="AM38" s="261"/>
      <c r="AN38" s="262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3">
      <c r="A39" s="266"/>
      <c r="C39" s="234" t="s">
        <v>139</v>
      </c>
      <c r="D39" s="235"/>
      <c r="E39" s="236"/>
      <c r="F39" s="237"/>
      <c r="G39" s="238"/>
      <c r="H39" s="155"/>
      <c r="I39" s="155"/>
      <c r="J39" s="155"/>
      <c r="K39" s="155"/>
      <c r="L39" s="155"/>
      <c r="M39" s="155"/>
      <c r="N39" s="146"/>
      <c r="O39" s="146"/>
      <c r="P39" s="146"/>
      <c r="Q39" s="146"/>
      <c r="R39" s="146"/>
      <c r="S39" s="146"/>
      <c r="T39" s="147"/>
      <c r="U39" s="146"/>
      <c r="V39" s="140"/>
      <c r="W39" s="140"/>
      <c r="X39" s="140"/>
      <c r="Y39" s="140"/>
      <c r="Z39" s="140"/>
      <c r="AA39" s="262"/>
      <c r="AB39" s="260"/>
      <c r="AC39" s="261"/>
      <c r="AD39" s="261"/>
      <c r="AE39" s="261" t="s">
        <v>114</v>
      </c>
      <c r="AF39" s="261"/>
      <c r="AG39" s="261"/>
      <c r="AH39" s="261"/>
      <c r="AI39" s="261"/>
      <c r="AJ39" s="261"/>
      <c r="AK39" s="261"/>
      <c r="AL39" s="261"/>
      <c r="AM39" s="261"/>
      <c r="AN39" s="262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1" t="str">
        <f>C39</f>
        <v>ŽELEZOBETON, beton STN EN 206-1-C30/37 XA1, XC2(SK)-CL 0,4 DMAX16, S3</v>
      </c>
      <c r="BB39" s="140"/>
      <c r="BC39" s="140"/>
      <c r="BD39" s="140"/>
      <c r="BE39" s="140"/>
      <c r="BF39" s="140"/>
      <c r="BG39" s="140"/>
      <c r="BH39" s="140"/>
    </row>
    <row r="40" spans="1:60" outlineLevel="1" x14ac:dyDescent="0.3">
      <c r="A40" s="266"/>
      <c r="C40" s="234" t="s">
        <v>140</v>
      </c>
      <c r="D40" s="235"/>
      <c r="E40" s="236"/>
      <c r="F40" s="237"/>
      <c r="G40" s="238"/>
      <c r="H40" s="155"/>
      <c r="I40" s="155"/>
      <c r="J40" s="155"/>
      <c r="K40" s="155"/>
      <c r="L40" s="155"/>
      <c r="M40" s="155"/>
      <c r="N40" s="146"/>
      <c r="O40" s="146"/>
      <c r="P40" s="146"/>
      <c r="Q40" s="146"/>
      <c r="R40" s="146"/>
      <c r="S40" s="146"/>
      <c r="T40" s="147"/>
      <c r="U40" s="146"/>
      <c r="V40" s="140"/>
      <c r="W40" s="140"/>
      <c r="X40" s="140"/>
      <c r="Y40" s="140"/>
      <c r="Z40" s="140"/>
      <c r="AA40" s="262"/>
      <c r="AB40" s="260"/>
      <c r="AC40" s="261"/>
      <c r="AD40" s="261"/>
      <c r="AE40" s="261" t="s">
        <v>114</v>
      </c>
      <c r="AF40" s="261"/>
      <c r="AG40" s="261"/>
      <c r="AH40" s="261"/>
      <c r="AI40" s="261"/>
      <c r="AJ40" s="261"/>
      <c r="AK40" s="261"/>
      <c r="AL40" s="261"/>
      <c r="AM40" s="261"/>
      <c r="AN40" s="262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1" t="str">
        <f>C40</f>
        <v>vč. výztužných košů vázaných na stavbě z výztuže B 500B</v>
      </c>
      <c r="BB40" s="140"/>
      <c r="BC40" s="140"/>
      <c r="BD40" s="140"/>
      <c r="BE40" s="140"/>
      <c r="BF40" s="140"/>
      <c r="BG40" s="140"/>
      <c r="BH40" s="140"/>
    </row>
    <row r="41" spans="1:60" outlineLevel="1" x14ac:dyDescent="0.3">
      <c r="A41" s="266"/>
      <c r="C41" s="234" t="s">
        <v>146</v>
      </c>
      <c r="D41" s="235"/>
      <c r="E41" s="236"/>
      <c r="F41" s="237"/>
      <c r="G41" s="238"/>
      <c r="H41" s="155"/>
      <c r="I41" s="155"/>
      <c r="J41" s="155"/>
      <c r="K41" s="155"/>
      <c r="L41" s="155"/>
      <c r="M41" s="155"/>
      <c r="N41" s="146"/>
      <c r="O41" s="146"/>
      <c r="P41" s="146"/>
      <c r="Q41" s="146"/>
      <c r="R41" s="146"/>
      <c r="S41" s="146"/>
      <c r="T41" s="147"/>
      <c r="U41" s="146"/>
      <c r="V41" s="140"/>
      <c r="W41" s="140"/>
      <c r="X41" s="140"/>
      <c r="Y41" s="140"/>
      <c r="Z41" s="140"/>
      <c r="AA41" s="262"/>
      <c r="AB41" s="260"/>
      <c r="AC41" s="261"/>
      <c r="AD41" s="261"/>
      <c r="AE41" s="261" t="s">
        <v>114</v>
      </c>
      <c r="AF41" s="261"/>
      <c r="AG41" s="261"/>
      <c r="AH41" s="261"/>
      <c r="AI41" s="261"/>
      <c r="AJ41" s="261"/>
      <c r="AK41" s="261"/>
      <c r="AL41" s="261"/>
      <c r="AM41" s="261"/>
      <c r="AN41" s="262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1" t="str">
        <f>C41</f>
        <v>PILOTA P2B</v>
      </c>
      <c r="BB41" s="140"/>
      <c r="BC41" s="140"/>
      <c r="BD41" s="140"/>
      <c r="BE41" s="140"/>
      <c r="BF41" s="140"/>
      <c r="BG41" s="140"/>
      <c r="BH41" s="140"/>
    </row>
    <row r="42" spans="1:60" outlineLevel="1" x14ac:dyDescent="0.3">
      <c r="A42" s="266"/>
      <c r="B42" s="263"/>
      <c r="C42" s="234" t="s">
        <v>147</v>
      </c>
      <c r="D42" s="235"/>
      <c r="E42" s="236"/>
      <c r="F42" s="237"/>
      <c r="G42" s="238"/>
      <c r="H42" s="155"/>
      <c r="I42" s="155"/>
      <c r="J42" s="155"/>
      <c r="K42" s="155"/>
      <c r="L42" s="155"/>
      <c r="M42" s="155"/>
      <c r="N42" s="146"/>
      <c r="O42" s="146"/>
      <c r="P42" s="146"/>
      <c r="Q42" s="146"/>
      <c r="R42" s="146"/>
      <c r="S42" s="146"/>
      <c r="T42" s="147"/>
      <c r="U42" s="146"/>
      <c r="V42" s="140"/>
      <c r="W42" s="140"/>
      <c r="X42" s="140"/>
      <c r="Y42" s="140"/>
      <c r="Z42" s="140"/>
      <c r="AA42" s="262"/>
      <c r="AB42" s="260"/>
      <c r="AC42" s="261"/>
      <c r="AD42" s="261"/>
      <c r="AE42" s="261" t="s">
        <v>114</v>
      </c>
      <c r="AF42" s="261"/>
      <c r="AG42" s="261"/>
      <c r="AH42" s="261"/>
      <c r="AI42" s="261"/>
      <c r="AJ42" s="261"/>
      <c r="AK42" s="261"/>
      <c r="AL42" s="261"/>
      <c r="AM42" s="261"/>
      <c r="AN42" s="262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1" t="str">
        <f>C42</f>
        <v>Vyztužení - 13 ks profil 16,0 mm; krytí 100,0 mm</v>
      </c>
      <c r="BB42" s="140"/>
      <c r="BC42" s="140"/>
      <c r="BD42" s="140"/>
      <c r="BE42" s="140"/>
      <c r="BF42" s="140"/>
      <c r="BG42" s="140"/>
      <c r="BH42" s="140"/>
    </row>
    <row r="43" spans="1:60" outlineLevel="1" x14ac:dyDescent="0.3">
      <c r="A43" s="266"/>
      <c r="B43" s="263"/>
      <c r="C43" s="234" t="s">
        <v>143</v>
      </c>
      <c r="D43" s="235"/>
      <c r="E43" s="236"/>
      <c r="F43" s="237"/>
      <c r="G43" s="238"/>
      <c r="H43" s="155"/>
      <c r="I43" s="155"/>
      <c r="J43" s="155"/>
      <c r="K43" s="155"/>
      <c r="L43" s="155"/>
      <c r="M43" s="155"/>
      <c r="N43" s="146"/>
      <c r="O43" s="146"/>
      <c r="P43" s="146"/>
      <c r="Q43" s="146"/>
      <c r="R43" s="146"/>
      <c r="S43" s="146"/>
      <c r="T43" s="147"/>
      <c r="U43" s="146"/>
      <c r="V43" s="140"/>
      <c r="W43" s="140"/>
      <c r="X43" s="140"/>
      <c r="Y43" s="140"/>
      <c r="Z43" s="140"/>
      <c r="AA43" s="262"/>
      <c r="AB43" s="260"/>
      <c r="AC43" s="261"/>
      <c r="AD43" s="261"/>
      <c r="AE43" s="261" t="s">
        <v>114</v>
      </c>
      <c r="AF43" s="261"/>
      <c r="AG43" s="261"/>
      <c r="AH43" s="261"/>
      <c r="AI43" s="261"/>
      <c r="AJ43" s="261"/>
      <c r="AK43" s="261"/>
      <c r="AL43" s="261"/>
      <c r="AM43" s="261"/>
      <c r="AN43" s="262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1" t="str">
        <f>C43</f>
        <v>Smyková výztuž - profil 8,0 mm; vzdálenost 150,0 mm</v>
      </c>
      <c r="BB43" s="140"/>
      <c r="BC43" s="140"/>
      <c r="BD43" s="140"/>
      <c r="BE43" s="140"/>
      <c r="BF43" s="140"/>
      <c r="BG43" s="140"/>
      <c r="BH43" s="140"/>
    </row>
    <row r="44" spans="1:60" outlineLevel="1" x14ac:dyDescent="0.3">
      <c r="A44" s="266"/>
      <c r="B44" s="263"/>
      <c r="C44" s="174" t="s">
        <v>148</v>
      </c>
      <c r="D44" s="148"/>
      <c r="E44" s="152">
        <v>60</v>
      </c>
      <c r="F44" s="155"/>
      <c r="G44" s="155"/>
      <c r="H44" s="155"/>
      <c r="I44" s="155"/>
      <c r="J44" s="155"/>
      <c r="K44" s="155"/>
      <c r="L44" s="155"/>
      <c r="M44" s="155"/>
      <c r="N44" s="146"/>
      <c r="O44" s="146"/>
      <c r="P44" s="146"/>
      <c r="Q44" s="146"/>
      <c r="R44" s="146"/>
      <c r="S44" s="146"/>
      <c r="T44" s="147"/>
      <c r="U44" s="146"/>
      <c r="V44" s="140"/>
      <c r="W44" s="140"/>
      <c r="X44" s="140"/>
      <c r="Y44" s="140"/>
      <c r="Z44" s="140"/>
      <c r="AA44" s="262"/>
      <c r="AB44" s="260"/>
      <c r="AC44" s="261"/>
      <c r="AD44" s="261"/>
      <c r="AE44" s="261" t="s">
        <v>120</v>
      </c>
      <c r="AF44" s="261">
        <v>0</v>
      </c>
      <c r="AG44" s="261"/>
      <c r="AH44" s="261"/>
      <c r="AI44" s="261"/>
      <c r="AJ44" s="261"/>
      <c r="AK44" s="261"/>
      <c r="AL44" s="261"/>
      <c r="AM44" s="261"/>
      <c r="AN44" s="262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ht="20.6" outlineLevel="1" x14ac:dyDescent="0.3">
      <c r="A45" s="266">
        <v>11</v>
      </c>
      <c r="B45" s="261" t="s">
        <v>268</v>
      </c>
      <c r="C45" s="173" t="s">
        <v>149</v>
      </c>
      <c r="D45" s="146" t="s">
        <v>118</v>
      </c>
      <c r="E45" s="151">
        <v>4.4240000000000004</v>
      </c>
      <c r="F45" s="154">
        <f>H45+J45</f>
        <v>0</v>
      </c>
      <c r="G45" s="155">
        <f>ROUND(E45*F45,2)</f>
        <v>0</v>
      </c>
      <c r="H45" s="155"/>
      <c r="I45" s="155">
        <f>ROUND(E45*H45,2)</f>
        <v>0</v>
      </c>
      <c r="J45" s="155"/>
      <c r="K45" s="155">
        <f>ROUND(E45*J45,2)</f>
        <v>0</v>
      </c>
      <c r="L45" s="155">
        <v>21</v>
      </c>
      <c r="M45" s="155">
        <f>G45*(1+L45/100)</f>
        <v>0</v>
      </c>
      <c r="N45" s="146">
        <v>2.5249999999999999</v>
      </c>
      <c r="O45" s="146">
        <f>ROUND(E45*N45,5)</f>
        <v>11.1706</v>
      </c>
      <c r="P45" s="146">
        <v>0</v>
      </c>
      <c r="Q45" s="146">
        <f>ROUND(E45*P45,5)</f>
        <v>0</v>
      </c>
      <c r="R45" s="146"/>
      <c r="S45" s="146"/>
      <c r="T45" s="147">
        <v>0.48</v>
      </c>
      <c r="U45" s="146">
        <f>ROUND(E45*T45,2)</f>
        <v>2.12</v>
      </c>
      <c r="V45" s="140"/>
      <c r="W45" s="140"/>
      <c r="X45" s="140"/>
      <c r="Y45" s="140"/>
      <c r="Z45" s="140"/>
      <c r="AA45" s="262"/>
      <c r="AB45" s="260"/>
      <c r="AC45" s="261"/>
      <c r="AD45" s="261"/>
      <c r="AE45" s="261" t="s">
        <v>112</v>
      </c>
      <c r="AF45" s="261"/>
      <c r="AG45" s="261"/>
      <c r="AH45" s="261"/>
      <c r="AI45" s="261"/>
      <c r="AJ45" s="261"/>
      <c r="AK45" s="261"/>
      <c r="AL45" s="261"/>
      <c r="AM45" s="261"/>
      <c r="AN45" s="262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3">
      <c r="A46" s="266"/>
      <c r="C46" s="234" t="s">
        <v>150</v>
      </c>
      <c r="D46" s="235"/>
      <c r="E46" s="236"/>
      <c r="F46" s="237"/>
      <c r="G46" s="238"/>
      <c r="H46" s="155"/>
      <c r="I46" s="155"/>
      <c r="J46" s="155"/>
      <c r="K46" s="155"/>
      <c r="L46" s="155"/>
      <c r="M46" s="155"/>
      <c r="N46" s="146"/>
      <c r="O46" s="146"/>
      <c r="P46" s="146"/>
      <c r="Q46" s="146"/>
      <c r="R46" s="146"/>
      <c r="S46" s="146"/>
      <c r="T46" s="147"/>
      <c r="U46" s="146"/>
      <c r="V46" s="140"/>
      <c r="W46" s="140"/>
      <c r="X46" s="140"/>
      <c r="Y46" s="140"/>
      <c r="Z46" s="140"/>
      <c r="AA46" s="262"/>
      <c r="AB46" s="261"/>
      <c r="AC46" s="261"/>
      <c r="AD46" s="261"/>
      <c r="AE46" s="261" t="s">
        <v>114</v>
      </c>
      <c r="AF46" s="261"/>
      <c r="AG46" s="261"/>
      <c r="AH46" s="261"/>
      <c r="AI46" s="261"/>
      <c r="AJ46" s="261"/>
      <c r="AK46" s="261"/>
      <c r="AL46" s="261"/>
      <c r="AM46" s="261"/>
      <c r="AN46" s="262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1" t="str">
        <f>C46</f>
        <v>vzájemný přesah sítí 400 mm</v>
      </c>
      <c r="BB46" s="140"/>
      <c r="BC46" s="140"/>
      <c r="BD46" s="140"/>
      <c r="BE46" s="140"/>
      <c r="BF46" s="140"/>
      <c r="BG46" s="140"/>
      <c r="BH46" s="140"/>
    </row>
    <row r="47" spans="1:60" outlineLevel="1" x14ac:dyDescent="0.3">
      <c r="A47" s="266"/>
      <c r="C47" s="234" t="s">
        <v>151</v>
      </c>
      <c r="D47" s="235"/>
      <c r="E47" s="236"/>
      <c r="F47" s="237"/>
      <c r="G47" s="238"/>
      <c r="H47" s="155"/>
      <c r="I47" s="155"/>
      <c r="J47" s="155"/>
      <c r="K47" s="155"/>
      <c r="L47" s="155"/>
      <c r="M47" s="155"/>
      <c r="N47" s="146"/>
      <c r="O47" s="146"/>
      <c r="P47" s="146"/>
      <c r="Q47" s="146"/>
      <c r="R47" s="146"/>
      <c r="S47" s="146"/>
      <c r="T47" s="147"/>
      <c r="U47" s="146"/>
      <c r="V47" s="140"/>
      <c r="W47" s="140"/>
      <c r="X47" s="140"/>
      <c r="Y47" s="140"/>
      <c r="Z47" s="140"/>
      <c r="AA47" s="262"/>
      <c r="AB47" s="260"/>
      <c r="AC47" s="261"/>
      <c r="AD47" s="261"/>
      <c r="AE47" s="261" t="s">
        <v>114</v>
      </c>
      <c r="AF47" s="261"/>
      <c r="AG47" s="261"/>
      <c r="AH47" s="261"/>
      <c r="AI47" s="261"/>
      <c r="AJ47" s="261"/>
      <c r="AK47" s="261"/>
      <c r="AL47" s="261"/>
      <c r="AM47" s="261"/>
      <c r="AN47" s="262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1" t="str">
        <f>C47</f>
        <v>PODKLADOVÝ BETON, STN EN 206-1-C16/20 XC3-CL 0,4 DMAX16 se sítí 6/150/150</v>
      </c>
      <c r="BB47" s="140"/>
      <c r="BC47" s="140"/>
      <c r="BD47" s="140"/>
      <c r="BE47" s="140"/>
      <c r="BF47" s="140"/>
      <c r="BG47" s="140"/>
      <c r="BH47" s="140"/>
    </row>
    <row r="48" spans="1:60" outlineLevel="1" x14ac:dyDescent="0.3">
      <c r="A48" s="266"/>
      <c r="B48" s="263"/>
      <c r="C48" s="174" t="s">
        <v>152</v>
      </c>
      <c r="D48" s="148"/>
      <c r="E48" s="152">
        <v>4.4240000000000004</v>
      </c>
      <c r="F48" s="155"/>
      <c r="G48" s="155"/>
      <c r="H48" s="155"/>
      <c r="I48" s="155"/>
      <c r="J48" s="155"/>
      <c r="K48" s="155"/>
      <c r="L48" s="155"/>
      <c r="M48" s="155"/>
      <c r="N48" s="146"/>
      <c r="O48" s="146"/>
      <c r="P48" s="146"/>
      <c r="Q48" s="146"/>
      <c r="R48" s="146"/>
      <c r="S48" s="146"/>
      <c r="T48" s="147"/>
      <c r="U48" s="146"/>
      <c r="V48" s="140"/>
      <c r="W48" s="140"/>
      <c r="X48" s="140"/>
      <c r="Y48" s="140"/>
      <c r="Z48" s="140"/>
      <c r="AA48" s="262"/>
      <c r="AB48" s="260"/>
      <c r="AC48" s="261"/>
      <c r="AD48" s="261"/>
      <c r="AE48" s="261" t="s">
        <v>120</v>
      </c>
      <c r="AF48" s="261">
        <v>0</v>
      </c>
      <c r="AG48" s="261"/>
      <c r="AH48" s="261"/>
      <c r="AI48" s="261"/>
      <c r="AJ48" s="261"/>
      <c r="AK48" s="261"/>
      <c r="AL48" s="261"/>
      <c r="AM48" s="261"/>
      <c r="AN48" s="262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3">
      <c r="A49" s="266">
        <v>12</v>
      </c>
      <c r="B49" s="261" t="s">
        <v>269</v>
      </c>
      <c r="C49" s="173" t="s">
        <v>153</v>
      </c>
      <c r="D49" s="146" t="s">
        <v>118</v>
      </c>
      <c r="E49" s="151">
        <v>62.42</v>
      </c>
      <c r="F49" s="154">
        <f>H49+J49</f>
        <v>0</v>
      </c>
      <c r="G49" s="155">
        <f>ROUND(E49*F49,2)</f>
        <v>0</v>
      </c>
      <c r="H49" s="155"/>
      <c r="I49" s="155">
        <f>ROUND(E49*H49,2)</f>
        <v>0</v>
      </c>
      <c r="J49" s="155"/>
      <c r="K49" s="155">
        <f>ROUND(E49*J49,2)</f>
        <v>0</v>
      </c>
      <c r="L49" s="155">
        <v>21</v>
      </c>
      <c r="M49" s="155">
        <f>G49*(1+L49/100)</f>
        <v>0</v>
      </c>
      <c r="N49" s="146">
        <v>0</v>
      </c>
      <c r="O49" s="146">
        <f>ROUND(E49*N49,5)</f>
        <v>0</v>
      </c>
      <c r="P49" s="146">
        <v>0</v>
      </c>
      <c r="Q49" s="146">
        <f>ROUND(E49*P49,5)</f>
        <v>0</v>
      </c>
      <c r="R49" s="146"/>
      <c r="S49" s="146"/>
      <c r="T49" s="147">
        <v>6.0060000000000002</v>
      </c>
      <c r="U49" s="146">
        <f>ROUND(E49*T49,2)</f>
        <v>374.89</v>
      </c>
      <c r="V49" s="140"/>
      <c r="W49" s="140"/>
      <c r="X49" s="140"/>
      <c r="Y49" s="140"/>
      <c r="Z49" s="140"/>
      <c r="AA49" s="262"/>
      <c r="AB49" s="260"/>
      <c r="AC49" s="261"/>
      <c r="AD49" s="261"/>
      <c r="AE49" s="261" t="s">
        <v>112</v>
      </c>
      <c r="AF49" s="261"/>
      <c r="AG49" s="261"/>
      <c r="AH49" s="261"/>
      <c r="AI49" s="261"/>
      <c r="AJ49" s="261"/>
      <c r="AK49" s="261"/>
      <c r="AL49" s="261"/>
      <c r="AM49" s="261"/>
      <c r="AN49" s="262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3">
      <c r="A50" s="266"/>
      <c r="C50" s="234" t="s">
        <v>139</v>
      </c>
      <c r="D50" s="235"/>
      <c r="E50" s="236"/>
      <c r="F50" s="237"/>
      <c r="G50" s="238"/>
      <c r="H50" s="155"/>
      <c r="I50" s="155"/>
      <c r="J50" s="155"/>
      <c r="K50" s="155"/>
      <c r="L50" s="155"/>
      <c r="M50" s="155"/>
      <c r="N50" s="146"/>
      <c r="O50" s="146"/>
      <c r="P50" s="146"/>
      <c r="Q50" s="146"/>
      <c r="R50" s="146"/>
      <c r="S50" s="146"/>
      <c r="T50" s="147"/>
      <c r="U50" s="146"/>
      <c r="V50" s="140"/>
      <c r="W50" s="140"/>
      <c r="X50" s="140"/>
      <c r="Y50" s="140"/>
      <c r="Z50" s="140"/>
      <c r="AA50" s="262"/>
      <c r="AB50" s="260"/>
      <c r="AC50" s="261"/>
      <c r="AD50" s="261"/>
      <c r="AE50" s="261" t="s">
        <v>114</v>
      </c>
      <c r="AF50" s="261"/>
      <c r="AG50" s="261"/>
      <c r="AH50" s="261"/>
      <c r="AI50" s="261"/>
      <c r="AJ50" s="261"/>
      <c r="AK50" s="261"/>
      <c r="AL50" s="261"/>
      <c r="AM50" s="261"/>
      <c r="AN50" s="262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1" t="str">
        <f>C50</f>
        <v>ŽELEZOBETON, beton STN EN 206-1-C30/37 XA1, XC2(SK)-CL 0,4 DMAX16, S3</v>
      </c>
      <c r="BB50" s="140"/>
      <c r="BC50" s="140"/>
      <c r="BD50" s="140"/>
      <c r="BE50" s="140"/>
      <c r="BF50" s="140"/>
      <c r="BG50" s="140"/>
      <c r="BH50" s="140"/>
    </row>
    <row r="51" spans="1:60" outlineLevel="1" x14ac:dyDescent="0.3">
      <c r="A51" s="266"/>
      <c r="B51" s="263"/>
      <c r="C51" s="234" t="s">
        <v>154</v>
      </c>
      <c r="D51" s="235"/>
      <c r="E51" s="236"/>
      <c r="F51" s="237"/>
      <c r="G51" s="238"/>
      <c r="H51" s="155"/>
      <c r="I51" s="155"/>
      <c r="J51" s="155"/>
      <c r="K51" s="155"/>
      <c r="L51" s="155"/>
      <c r="M51" s="155"/>
      <c r="N51" s="146"/>
      <c r="O51" s="146"/>
      <c r="P51" s="146"/>
      <c r="Q51" s="146"/>
      <c r="R51" s="146"/>
      <c r="S51" s="146"/>
      <c r="T51" s="147"/>
      <c r="U51" s="146"/>
      <c r="V51" s="140"/>
      <c r="W51" s="140"/>
      <c r="X51" s="140"/>
      <c r="Y51" s="140"/>
      <c r="Z51" s="140"/>
      <c r="AA51" s="262"/>
      <c r="AB51" s="260"/>
      <c r="AC51" s="261"/>
      <c r="AD51" s="261"/>
      <c r="AE51" s="261" t="s">
        <v>114</v>
      </c>
      <c r="AF51" s="261"/>
      <c r="AG51" s="261"/>
      <c r="AH51" s="261"/>
      <c r="AI51" s="261"/>
      <c r="AJ51" s="261"/>
      <c r="AK51" s="261"/>
      <c r="AL51" s="261"/>
      <c r="AM51" s="261"/>
      <c r="AN51" s="262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1" t="str">
        <f>C51</f>
        <v>vč. výztuže B 500B</v>
      </c>
      <c r="BB51" s="140"/>
      <c r="BC51" s="140"/>
      <c r="BD51" s="140"/>
      <c r="BE51" s="140"/>
      <c r="BF51" s="140"/>
      <c r="BG51" s="140"/>
      <c r="BH51" s="140"/>
    </row>
    <row r="52" spans="1:60" outlineLevel="1" x14ac:dyDescent="0.3">
      <c r="A52" s="266"/>
      <c r="B52" s="263"/>
      <c r="C52" s="174" t="s">
        <v>155</v>
      </c>
      <c r="D52" s="148"/>
      <c r="E52" s="152">
        <v>62.42</v>
      </c>
      <c r="F52" s="155"/>
      <c r="G52" s="155"/>
      <c r="H52" s="155"/>
      <c r="I52" s="155"/>
      <c r="J52" s="155"/>
      <c r="K52" s="155"/>
      <c r="L52" s="155"/>
      <c r="M52" s="155"/>
      <c r="N52" s="146"/>
      <c r="O52" s="146"/>
      <c r="P52" s="146"/>
      <c r="Q52" s="146"/>
      <c r="R52" s="146"/>
      <c r="S52" s="146"/>
      <c r="T52" s="147"/>
      <c r="U52" s="146"/>
      <c r="V52" s="140"/>
      <c r="W52" s="140"/>
      <c r="X52" s="140"/>
      <c r="Y52" s="140"/>
      <c r="Z52" s="140"/>
      <c r="AA52" s="262"/>
      <c r="AB52" s="260"/>
      <c r="AC52" s="261"/>
      <c r="AD52" s="261"/>
      <c r="AE52" s="261" t="s">
        <v>120</v>
      </c>
      <c r="AF52" s="261">
        <v>0</v>
      </c>
      <c r="AG52" s="261"/>
      <c r="AH52" s="261"/>
      <c r="AI52" s="261"/>
      <c r="AJ52" s="261"/>
      <c r="AK52" s="261"/>
      <c r="AL52" s="261"/>
      <c r="AM52" s="261"/>
      <c r="AN52" s="262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3">
      <c r="A53" s="266">
        <v>13</v>
      </c>
      <c r="B53" s="261" t="s">
        <v>270</v>
      </c>
      <c r="C53" s="173" t="s">
        <v>156</v>
      </c>
      <c r="D53" s="146" t="s">
        <v>132</v>
      </c>
      <c r="E53" s="151">
        <v>315</v>
      </c>
      <c r="F53" s="154">
        <f>H53+J53</f>
        <v>0</v>
      </c>
      <c r="G53" s="155">
        <f>ROUND(E53*F53,2)</f>
        <v>0</v>
      </c>
      <c r="H53" s="155"/>
      <c r="I53" s="155">
        <f>ROUND(E53*H53,2)</f>
        <v>0</v>
      </c>
      <c r="J53" s="155"/>
      <c r="K53" s="155">
        <f>ROUND(E53*J53,2)</f>
        <v>0</v>
      </c>
      <c r="L53" s="155">
        <v>21</v>
      </c>
      <c r="M53" s="155">
        <f>G53*(1+L53/100)</f>
        <v>0</v>
      </c>
      <c r="N53" s="146">
        <v>0</v>
      </c>
      <c r="O53" s="146">
        <f>ROUND(E53*N53,5)</f>
        <v>0</v>
      </c>
      <c r="P53" s="146">
        <v>0</v>
      </c>
      <c r="Q53" s="146">
        <f>ROUND(E53*P53,5)</f>
        <v>0</v>
      </c>
      <c r="R53" s="146"/>
      <c r="S53" s="146"/>
      <c r="T53" s="147">
        <v>0.08</v>
      </c>
      <c r="U53" s="146">
        <f>ROUND(E53*T53,2)</f>
        <v>25.2</v>
      </c>
      <c r="V53" s="140"/>
      <c r="W53" s="140"/>
      <c r="X53" s="140"/>
      <c r="Y53" s="140"/>
      <c r="Z53" s="140"/>
      <c r="AA53" s="262"/>
      <c r="AB53" s="260"/>
      <c r="AC53" s="261"/>
      <c r="AD53" s="261"/>
      <c r="AE53" s="261" t="s">
        <v>112</v>
      </c>
      <c r="AF53" s="261"/>
      <c r="AG53" s="261"/>
      <c r="AH53" s="261"/>
      <c r="AI53" s="261"/>
      <c r="AJ53" s="261"/>
      <c r="AK53" s="261"/>
      <c r="AL53" s="261"/>
      <c r="AM53" s="261"/>
      <c r="AN53" s="262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x14ac:dyDescent="0.3">
      <c r="A54" s="267" t="s">
        <v>108</v>
      </c>
      <c r="B54" s="264" t="s">
        <v>71</v>
      </c>
      <c r="C54" s="175" t="s">
        <v>72</v>
      </c>
      <c r="D54" s="149"/>
      <c r="E54" s="153"/>
      <c r="F54" s="156"/>
      <c r="G54" s="156">
        <f>SUMIF(AE55:AE73,"&lt;&gt;NOR",G55:G73)</f>
        <v>0</v>
      </c>
      <c r="H54" s="156"/>
      <c r="I54" s="156">
        <f>SUM(I55:I73)</f>
        <v>0</v>
      </c>
      <c r="J54" s="156"/>
      <c r="K54" s="156">
        <f>SUM(K55:K73)</f>
        <v>0</v>
      </c>
      <c r="L54" s="156"/>
      <c r="M54" s="156">
        <f>SUM(M55:M73)</f>
        <v>0</v>
      </c>
      <c r="N54" s="149"/>
      <c r="O54" s="149">
        <f>SUM(O55:O73)</f>
        <v>105.5728</v>
      </c>
      <c r="P54" s="149"/>
      <c r="Q54" s="149">
        <f>SUM(Q55:Q73)</f>
        <v>172</v>
      </c>
      <c r="R54" s="149"/>
      <c r="S54" s="149"/>
      <c r="T54" s="150"/>
      <c r="U54" s="149">
        <f>SUM(U55:U73)</f>
        <v>402.92</v>
      </c>
      <c r="AA54" s="260"/>
      <c r="AB54" s="261"/>
      <c r="AC54" s="261"/>
      <c r="AD54" s="261"/>
      <c r="AE54" s="261" t="s">
        <v>109</v>
      </c>
      <c r="AF54" s="261"/>
      <c r="AG54" s="261"/>
      <c r="AH54" s="261"/>
      <c r="AI54" s="261"/>
      <c r="AJ54" s="261"/>
      <c r="AK54" s="261"/>
      <c r="AL54" s="261"/>
      <c r="AM54" s="261"/>
      <c r="AN54" s="260"/>
    </row>
    <row r="55" spans="1:60" ht="20.6" outlineLevel="1" x14ac:dyDescent="0.3">
      <c r="A55" s="266">
        <v>14</v>
      </c>
      <c r="B55" s="261" t="s">
        <v>271</v>
      </c>
      <c r="C55" s="173" t="s">
        <v>157</v>
      </c>
      <c r="D55" s="146" t="s">
        <v>158</v>
      </c>
      <c r="E55" s="151">
        <v>160</v>
      </c>
      <c r="F55" s="154">
        <f>H55+J55</f>
        <v>0</v>
      </c>
      <c r="G55" s="155">
        <f>ROUND(E55*F55,2)</f>
        <v>0</v>
      </c>
      <c r="H55" s="155"/>
      <c r="I55" s="155">
        <f>ROUND(E55*H55,2)</f>
        <v>0</v>
      </c>
      <c r="J55" s="155"/>
      <c r="K55" s="155">
        <f>ROUND(E55*J55,2)</f>
        <v>0</v>
      </c>
      <c r="L55" s="155">
        <v>21</v>
      </c>
      <c r="M55" s="155">
        <f>G55*(1+L55/100)</f>
        <v>0</v>
      </c>
      <c r="N55" s="146">
        <v>0.65983000000000003</v>
      </c>
      <c r="O55" s="146">
        <f>ROUND(E55*N55,5)</f>
        <v>105.5728</v>
      </c>
      <c r="P55" s="146">
        <v>0.88</v>
      </c>
      <c r="Q55" s="146">
        <f>ROUND(E55*P55,5)</f>
        <v>140.80000000000001</v>
      </c>
      <c r="R55" s="146"/>
      <c r="S55" s="146"/>
      <c r="T55" s="147">
        <v>2.4142199999999998</v>
      </c>
      <c r="U55" s="146">
        <f>ROUND(E55*T55,2)</f>
        <v>386.28</v>
      </c>
      <c r="V55" s="140"/>
      <c r="W55" s="140"/>
      <c r="X55" s="140"/>
      <c r="Y55" s="140"/>
      <c r="Z55" s="140"/>
      <c r="AA55" s="262"/>
      <c r="AB55" s="260"/>
      <c r="AC55" s="261"/>
      <c r="AD55" s="261"/>
      <c r="AE55" s="261" t="s">
        <v>112</v>
      </c>
      <c r="AF55" s="261"/>
      <c r="AG55" s="261"/>
      <c r="AH55" s="261"/>
      <c r="AI55" s="261"/>
      <c r="AJ55" s="261"/>
      <c r="AK55" s="261"/>
      <c r="AL55" s="261"/>
      <c r="AM55" s="261"/>
      <c r="AN55" s="262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3">
      <c r="A56" s="266"/>
      <c r="C56" s="234" t="s">
        <v>159</v>
      </c>
      <c r="D56" s="235"/>
      <c r="E56" s="236"/>
      <c r="F56" s="237"/>
      <c r="G56" s="238"/>
      <c r="H56" s="155"/>
      <c r="I56" s="155"/>
      <c r="J56" s="155"/>
      <c r="K56" s="155"/>
      <c r="L56" s="155"/>
      <c r="M56" s="155"/>
      <c r="N56" s="146"/>
      <c r="O56" s="146"/>
      <c r="P56" s="146"/>
      <c r="Q56" s="146"/>
      <c r="R56" s="146"/>
      <c r="S56" s="146"/>
      <c r="T56" s="147"/>
      <c r="U56" s="146"/>
      <c r="V56" s="140"/>
      <c r="W56" s="140"/>
      <c r="X56" s="140"/>
      <c r="Y56" s="140"/>
      <c r="Z56" s="140"/>
      <c r="AA56" s="262"/>
      <c r="AC56" s="261"/>
      <c r="AD56" s="261"/>
      <c r="AE56" s="261" t="s">
        <v>114</v>
      </c>
      <c r="AF56" s="261"/>
      <c r="AG56" s="261"/>
      <c r="AH56" s="261"/>
      <c r="AI56" s="261"/>
      <c r="AJ56" s="261"/>
      <c r="AK56" s="261"/>
      <c r="AL56" s="261"/>
      <c r="AM56" s="261"/>
      <c r="AN56" s="262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1" t="str">
        <f t="shared" ref="BA56:BA63" si="0">C56</f>
        <v>- řezání živičného krytu tl. 40 mm</v>
      </c>
      <c r="BB56" s="140"/>
      <c r="BC56" s="140"/>
      <c r="BD56" s="140"/>
      <c r="BE56" s="140"/>
      <c r="BF56" s="140"/>
      <c r="BG56" s="140"/>
      <c r="BH56" s="140"/>
    </row>
    <row r="57" spans="1:60" outlineLevel="1" x14ac:dyDescent="0.3">
      <c r="A57" s="266"/>
      <c r="C57" s="234" t="s">
        <v>160</v>
      </c>
      <c r="D57" s="235"/>
      <c r="E57" s="236"/>
      <c r="F57" s="237"/>
      <c r="G57" s="238"/>
      <c r="H57" s="155"/>
      <c r="I57" s="155"/>
      <c r="J57" s="155"/>
      <c r="K57" s="155"/>
      <c r="L57" s="155"/>
      <c r="M57" s="155"/>
      <c r="N57" s="146"/>
      <c r="O57" s="146"/>
      <c r="P57" s="146"/>
      <c r="Q57" s="146"/>
      <c r="R57" s="146"/>
      <c r="S57" s="146"/>
      <c r="T57" s="147"/>
      <c r="U57" s="146"/>
      <c r="V57" s="140"/>
      <c r="W57" s="140"/>
      <c r="X57" s="140"/>
      <c r="Y57" s="140"/>
      <c r="Z57" s="140"/>
      <c r="AA57" s="262"/>
      <c r="AB57" s="261"/>
      <c r="AC57" s="261"/>
      <c r="AD57" s="261"/>
      <c r="AE57" s="261" t="s">
        <v>114</v>
      </c>
      <c r="AF57" s="261"/>
      <c r="AG57" s="261"/>
      <c r="AH57" s="261"/>
      <c r="AI57" s="261"/>
      <c r="AJ57" s="261"/>
      <c r="AK57" s="261"/>
      <c r="AL57" s="261"/>
      <c r="AM57" s="261"/>
      <c r="AN57" s="262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1" t="str">
        <f t="shared" si="0"/>
        <v>- odstranění asfaltbetonového krytu tl. 40 mm</v>
      </c>
      <c r="BB57" s="140"/>
      <c r="BC57" s="140"/>
      <c r="BD57" s="140"/>
      <c r="BE57" s="140"/>
      <c r="BF57" s="140"/>
      <c r="BG57" s="140"/>
      <c r="BH57" s="140"/>
    </row>
    <row r="58" spans="1:60" outlineLevel="1" x14ac:dyDescent="0.3">
      <c r="A58" s="266"/>
      <c r="C58" s="234" t="s">
        <v>161</v>
      </c>
      <c r="D58" s="235"/>
      <c r="E58" s="236"/>
      <c r="F58" s="237"/>
      <c r="G58" s="238"/>
      <c r="H58" s="155"/>
      <c r="I58" s="155"/>
      <c r="J58" s="155"/>
      <c r="K58" s="155"/>
      <c r="L58" s="155"/>
      <c r="M58" s="155"/>
      <c r="N58" s="146"/>
      <c r="O58" s="146"/>
      <c r="P58" s="146"/>
      <c r="Q58" s="146"/>
      <c r="R58" s="146"/>
      <c r="S58" s="146"/>
      <c r="T58" s="147"/>
      <c r="U58" s="146"/>
      <c r="V58" s="140"/>
      <c r="W58" s="140"/>
      <c r="X58" s="140"/>
      <c r="Y58" s="140"/>
      <c r="Z58" s="140"/>
      <c r="AA58" s="262"/>
      <c r="AB58" s="262"/>
      <c r="AC58" s="262"/>
      <c r="AD58" s="262"/>
      <c r="AE58" s="262" t="s">
        <v>114</v>
      </c>
      <c r="AF58" s="262"/>
      <c r="AG58" s="262"/>
      <c r="AH58" s="262"/>
      <c r="AI58" s="262"/>
      <c r="AJ58" s="262"/>
      <c r="AK58" s="262"/>
      <c r="AL58" s="262"/>
      <c r="AM58" s="262"/>
      <c r="AN58" s="262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1" t="str">
        <f t="shared" si="0"/>
        <v>- řezání podkladního asfaltobetonu tl. 70 mm v tom z 30% silniční panely</v>
      </c>
      <c r="BB58" s="140"/>
      <c r="BC58" s="140"/>
      <c r="BD58" s="140"/>
      <c r="BE58" s="140"/>
      <c r="BF58" s="140"/>
      <c r="BG58" s="140"/>
      <c r="BH58" s="140"/>
    </row>
    <row r="59" spans="1:60" outlineLevel="1" x14ac:dyDescent="0.3">
      <c r="A59" s="266"/>
      <c r="C59" s="234" t="s">
        <v>162</v>
      </c>
      <c r="D59" s="235"/>
      <c r="E59" s="236"/>
      <c r="F59" s="237"/>
      <c r="G59" s="238"/>
      <c r="H59" s="155"/>
      <c r="I59" s="155"/>
      <c r="J59" s="155"/>
      <c r="K59" s="155"/>
      <c r="L59" s="155"/>
      <c r="M59" s="155"/>
      <c r="N59" s="146"/>
      <c r="O59" s="146"/>
      <c r="P59" s="146"/>
      <c r="Q59" s="146"/>
      <c r="R59" s="146"/>
      <c r="S59" s="146"/>
      <c r="T59" s="147"/>
      <c r="U59" s="146"/>
      <c r="V59" s="140"/>
      <c r="W59" s="140"/>
      <c r="X59" s="140"/>
      <c r="Y59" s="140"/>
      <c r="Z59" s="140"/>
      <c r="AA59" s="262"/>
      <c r="AB59" s="262"/>
      <c r="AC59" s="262"/>
      <c r="AD59" s="262"/>
      <c r="AE59" s="262" t="s">
        <v>114</v>
      </c>
      <c r="AF59" s="262"/>
      <c r="AG59" s="262"/>
      <c r="AH59" s="262"/>
      <c r="AI59" s="262"/>
      <c r="AJ59" s="262"/>
      <c r="AK59" s="262"/>
      <c r="AL59" s="262"/>
      <c r="AM59" s="262"/>
      <c r="AN59" s="262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1" t="str">
        <f t="shared" si="0"/>
        <v>- odstranění podkladního asfaltobetonu tl. 70 mm v tom z 30% silniční panely</v>
      </c>
      <c r="BB59" s="140"/>
      <c r="BC59" s="140"/>
      <c r="BD59" s="140"/>
      <c r="BE59" s="140"/>
      <c r="BF59" s="140"/>
      <c r="BG59" s="140"/>
      <c r="BH59" s="140"/>
    </row>
    <row r="60" spans="1:60" outlineLevel="1" x14ac:dyDescent="0.3">
      <c r="A60" s="266"/>
      <c r="C60" s="234" t="s">
        <v>163</v>
      </c>
      <c r="D60" s="235"/>
      <c r="E60" s="236"/>
      <c r="F60" s="237"/>
      <c r="G60" s="238"/>
      <c r="H60" s="155"/>
      <c r="I60" s="155"/>
      <c r="J60" s="155"/>
      <c r="K60" s="155"/>
      <c r="L60" s="155"/>
      <c r="M60" s="155"/>
      <c r="N60" s="146"/>
      <c r="O60" s="146"/>
      <c r="P60" s="146"/>
      <c r="Q60" s="146"/>
      <c r="R60" s="146"/>
      <c r="S60" s="146"/>
      <c r="T60" s="147"/>
      <c r="U60" s="146"/>
      <c r="V60" s="140"/>
      <c r="W60" s="140"/>
      <c r="X60" s="140"/>
      <c r="Y60" s="140"/>
      <c r="Z60" s="140"/>
      <c r="AA60" s="262"/>
      <c r="AB60" s="262"/>
      <c r="AC60" s="262"/>
      <c r="AD60" s="262"/>
      <c r="AE60" s="262" t="s">
        <v>114</v>
      </c>
      <c r="AF60" s="262"/>
      <c r="AG60" s="262"/>
      <c r="AH60" s="262"/>
      <c r="AI60" s="262"/>
      <c r="AJ60" s="262"/>
      <c r="AK60" s="262"/>
      <c r="AL60" s="262"/>
      <c r="AM60" s="262"/>
      <c r="AN60" s="262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1" t="str">
        <f t="shared" si="0"/>
        <v>- odstranění kameniva zpevněného cementem tl. 120 mm</v>
      </c>
      <c r="BB60" s="140"/>
      <c r="BC60" s="140"/>
      <c r="BD60" s="140"/>
      <c r="BE60" s="140"/>
      <c r="BF60" s="140"/>
      <c r="BG60" s="140"/>
      <c r="BH60" s="140"/>
    </row>
    <row r="61" spans="1:60" outlineLevel="1" x14ac:dyDescent="0.3">
      <c r="A61" s="266"/>
      <c r="C61" s="234" t="s">
        <v>164</v>
      </c>
      <c r="D61" s="235"/>
      <c r="E61" s="236"/>
      <c r="F61" s="237"/>
      <c r="G61" s="238"/>
      <c r="H61" s="155"/>
      <c r="I61" s="155"/>
      <c r="J61" s="155"/>
      <c r="K61" s="155"/>
      <c r="L61" s="155"/>
      <c r="M61" s="155"/>
      <c r="N61" s="146"/>
      <c r="O61" s="146"/>
      <c r="P61" s="146"/>
      <c r="Q61" s="146"/>
      <c r="R61" s="146"/>
      <c r="S61" s="146"/>
      <c r="T61" s="147"/>
      <c r="U61" s="146"/>
      <c r="V61" s="140"/>
      <c r="W61" s="140"/>
      <c r="X61" s="140"/>
      <c r="Y61" s="140"/>
      <c r="Z61" s="140"/>
      <c r="AA61" s="262"/>
      <c r="AB61" s="262"/>
      <c r="AC61" s="262"/>
      <c r="AD61" s="262"/>
      <c r="AE61" s="262" t="s">
        <v>114</v>
      </c>
      <c r="AF61" s="262"/>
      <c r="AG61" s="262"/>
      <c r="AH61" s="262"/>
      <c r="AI61" s="262"/>
      <c r="AJ61" s="262"/>
      <c r="AK61" s="262"/>
      <c r="AL61" s="262"/>
      <c r="AM61" s="262"/>
      <c r="AN61" s="262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1" t="str">
        <f t="shared" si="0"/>
        <v>- odstranění štěrkodrti tl. 150 mm</v>
      </c>
      <c r="BB61" s="140"/>
      <c r="BC61" s="140"/>
      <c r="BD61" s="140"/>
      <c r="BE61" s="140"/>
      <c r="BF61" s="140"/>
      <c r="BG61" s="140"/>
      <c r="BH61" s="140"/>
    </row>
    <row r="62" spans="1:60" outlineLevel="1" x14ac:dyDescent="0.3">
      <c r="A62" s="266"/>
      <c r="B62" s="263"/>
      <c r="C62" s="234" t="s">
        <v>165</v>
      </c>
      <c r="D62" s="235"/>
      <c r="E62" s="236"/>
      <c r="F62" s="237"/>
      <c r="G62" s="238"/>
      <c r="H62" s="155"/>
      <c r="I62" s="155"/>
      <c r="J62" s="155"/>
      <c r="K62" s="155"/>
      <c r="L62" s="155"/>
      <c r="M62" s="155"/>
      <c r="N62" s="146"/>
      <c r="O62" s="146"/>
      <c r="P62" s="146"/>
      <c r="Q62" s="146"/>
      <c r="R62" s="146"/>
      <c r="S62" s="146"/>
      <c r="T62" s="147"/>
      <c r="U62" s="146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114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1" t="str">
        <f t="shared" si="0"/>
        <v>- nakládání suti</v>
      </c>
      <c r="BB62" s="140"/>
      <c r="BC62" s="140"/>
      <c r="BD62" s="140"/>
      <c r="BE62" s="140"/>
      <c r="BF62" s="140"/>
      <c r="BG62" s="140"/>
      <c r="BH62" s="140"/>
    </row>
    <row r="63" spans="1:60" outlineLevel="1" x14ac:dyDescent="0.3">
      <c r="A63" s="266"/>
      <c r="B63" s="263"/>
      <c r="C63" s="234" t="s">
        <v>166</v>
      </c>
      <c r="D63" s="235"/>
      <c r="E63" s="236"/>
      <c r="F63" s="237"/>
      <c r="G63" s="238"/>
      <c r="H63" s="155"/>
      <c r="I63" s="155"/>
      <c r="J63" s="155"/>
      <c r="K63" s="155"/>
      <c r="L63" s="155"/>
      <c r="M63" s="155"/>
      <c r="N63" s="146"/>
      <c r="O63" s="146"/>
      <c r="P63" s="146"/>
      <c r="Q63" s="146"/>
      <c r="R63" s="146"/>
      <c r="S63" s="146"/>
      <c r="T63" s="147"/>
      <c r="U63" s="146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114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1" t="str">
        <f t="shared" si="0"/>
        <v>- vodorovná doprava suti do 1 km</v>
      </c>
      <c r="BB63" s="140"/>
      <c r="BC63" s="140"/>
      <c r="BD63" s="140"/>
      <c r="BE63" s="140"/>
      <c r="BF63" s="140"/>
      <c r="BG63" s="140"/>
      <c r="BH63" s="140"/>
    </row>
    <row r="64" spans="1:60" outlineLevel="1" x14ac:dyDescent="0.3">
      <c r="A64" s="266">
        <v>15</v>
      </c>
      <c r="B64" s="261" t="s">
        <v>272</v>
      </c>
      <c r="C64" s="173" t="s">
        <v>167</v>
      </c>
      <c r="D64" s="146" t="s">
        <v>118</v>
      </c>
      <c r="E64" s="151">
        <v>24</v>
      </c>
      <c r="F64" s="154">
        <f>H64+J64</f>
        <v>0</v>
      </c>
      <c r="G64" s="155">
        <f>ROUND(E64*F64,2)</f>
        <v>0</v>
      </c>
      <c r="H64" s="155"/>
      <c r="I64" s="155">
        <f>ROUND(E64*H64,2)</f>
        <v>0</v>
      </c>
      <c r="J64" s="155"/>
      <c r="K64" s="155">
        <f>ROUND(E64*J64,2)</f>
        <v>0</v>
      </c>
      <c r="L64" s="155">
        <v>21</v>
      </c>
      <c r="M64" s="155">
        <f>G64*(1+L64/100)</f>
        <v>0</v>
      </c>
      <c r="N64" s="146">
        <v>0</v>
      </c>
      <c r="O64" s="146">
        <f>ROUND(E64*N64,5)</f>
        <v>0</v>
      </c>
      <c r="P64" s="146">
        <v>1.3</v>
      </c>
      <c r="Q64" s="146">
        <f>ROUND(E64*P64,5)</f>
        <v>31.2</v>
      </c>
      <c r="R64" s="146"/>
      <c r="S64" s="146"/>
      <c r="T64" s="147">
        <v>0.51</v>
      </c>
      <c r="U64" s="146">
        <f>ROUND(E64*T64,2)</f>
        <v>12.24</v>
      </c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112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3">
      <c r="A65" s="266"/>
      <c r="C65" s="174" t="s">
        <v>136</v>
      </c>
      <c r="D65" s="148"/>
      <c r="E65" s="152">
        <v>24</v>
      </c>
      <c r="F65" s="155"/>
      <c r="G65" s="155"/>
      <c r="H65" s="155"/>
      <c r="I65" s="155"/>
      <c r="J65" s="155"/>
      <c r="K65" s="155"/>
      <c r="L65" s="155"/>
      <c r="M65" s="155"/>
      <c r="N65" s="146"/>
      <c r="O65" s="146"/>
      <c r="P65" s="146"/>
      <c r="Q65" s="146"/>
      <c r="R65" s="146"/>
      <c r="S65" s="146"/>
      <c r="T65" s="147"/>
      <c r="U65" s="146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120</v>
      </c>
      <c r="AF65" s="140">
        <v>0</v>
      </c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ht="20.6" outlineLevel="1" x14ac:dyDescent="0.3">
      <c r="A66" s="266">
        <v>16</v>
      </c>
      <c r="B66" s="261" t="s">
        <v>273</v>
      </c>
      <c r="C66" s="173" t="s">
        <v>168</v>
      </c>
      <c r="D66" s="146" t="s">
        <v>132</v>
      </c>
      <c r="E66" s="151">
        <v>42.24</v>
      </c>
      <c r="F66" s="154">
        <f>H66+J66</f>
        <v>0</v>
      </c>
      <c r="G66" s="155">
        <f>ROUND(E66*F66,2)</f>
        <v>0</v>
      </c>
      <c r="H66" s="155"/>
      <c r="I66" s="155">
        <f>ROUND(E66*H66,2)</f>
        <v>0</v>
      </c>
      <c r="J66" s="155"/>
      <c r="K66" s="155">
        <f>ROUND(E66*J66,2)</f>
        <v>0</v>
      </c>
      <c r="L66" s="155">
        <v>21</v>
      </c>
      <c r="M66" s="155">
        <f>G66*(1+L66/100)</f>
        <v>0</v>
      </c>
      <c r="N66" s="146">
        <v>0</v>
      </c>
      <c r="O66" s="146">
        <f>ROUND(E66*N66,5)</f>
        <v>0</v>
      </c>
      <c r="P66" s="146">
        <v>0</v>
      </c>
      <c r="Q66" s="146">
        <f>ROUND(E66*P66,5)</f>
        <v>0</v>
      </c>
      <c r="R66" s="146"/>
      <c r="S66" s="146"/>
      <c r="T66" s="147">
        <v>9.9000000000000005E-2</v>
      </c>
      <c r="U66" s="146">
        <f>ROUND(E66*T66,2)</f>
        <v>4.18</v>
      </c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112</v>
      </c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3">
      <c r="A67" s="266"/>
      <c r="C67" s="174" t="s">
        <v>169</v>
      </c>
      <c r="D67" s="148"/>
      <c r="E67" s="152">
        <v>42.24</v>
      </c>
      <c r="F67" s="155"/>
      <c r="G67" s="155"/>
      <c r="H67" s="155"/>
      <c r="I67" s="155"/>
      <c r="J67" s="155"/>
      <c r="K67" s="155"/>
      <c r="L67" s="155"/>
      <c r="M67" s="155"/>
      <c r="N67" s="146"/>
      <c r="O67" s="146"/>
      <c r="P67" s="146"/>
      <c r="Q67" s="146"/>
      <c r="R67" s="146"/>
      <c r="S67" s="146"/>
      <c r="T67" s="147"/>
      <c r="U67" s="146"/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120</v>
      </c>
      <c r="AF67" s="140">
        <v>0</v>
      </c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ht="20.6" outlineLevel="1" x14ac:dyDescent="0.3">
      <c r="A68" s="266">
        <v>17</v>
      </c>
      <c r="B68" s="261" t="s">
        <v>263</v>
      </c>
      <c r="C68" s="173" t="s">
        <v>170</v>
      </c>
      <c r="D68" s="146" t="s">
        <v>118</v>
      </c>
      <c r="E68" s="151">
        <v>42.24</v>
      </c>
      <c r="F68" s="154">
        <f>H68+J68</f>
        <v>0</v>
      </c>
      <c r="G68" s="155">
        <f>ROUND(E68*F68,2)</f>
        <v>0</v>
      </c>
      <c r="H68" s="155"/>
      <c r="I68" s="155">
        <f>ROUND(E68*H68,2)</f>
        <v>0</v>
      </c>
      <c r="J68" s="155"/>
      <c r="K68" s="155">
        <f>ROUND(E68*J68,2)</f>
        <v>0</v>
      </c>
      <c r="L68" s="155">
        <v>21</v>
      </c>
      <c r="M68" s="155">
        <f>G68*(1+L68/100)</f>
        <v>0</v>
      </c>
      <c r="N68" s="146">
        <v>0</v>
      </c>
      <c r="O68" s="146">
        <f>ROUND(E68*N68,5)</f>
        <v>0</v>
      </c>
      <c r="P68" s="146">
        <v>0</v>
      </c>
      <c r="Q68" s="146">
        <f>ROUND(E68*P68,5)</f>
        <v>0</v>
      </c>
      <c r="R68" s="146"/>
      <c r="S68" s="146"/>
      <c r="T68" s="147">
        <v>5.1999999999999998E-3</v>
      </c>
      <c r="U68" s="146">
        <f>ROUND(E68*T68,2)</f>
        <v>0.22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112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3">
      <c r="A69" s="266">
        <v>18</v>
      </c>
      <c r="B69" s="261" t="s">
        <v>264</v>
      </c>
      <c r="C69" s="173" t="s">
        <v>129</v>
      </c>
      <c r="D69" s="146" t="s">
        <v>118</v>
      </c>
      <c r="E69" s="151">
        <v>633.6</v>
      </c>
      <c r="F69" s="154">
        <f>H69+J69</f>
        <v>0</v>
      </c>
      <c r="G69" s="155">
        <f>ROUND(E69*F69,2)</f>
        <v>0</v>
      </c>
      <c r="H69" s="155"/>
      <c r="I69" s="155">
        <f>ROUND(E69*H69,2)</f>
        <v>0</v>
      </c>
      <c r="J69" s="155"/>
      <c r="K69" s="155">
        <f>ROUND(E69*J69,2)</f>
        <v>0</v>
      </c>
      <c r="L69" s="155">
        <v>21</v>
      </c>
      <c r="M69" s="155">
        <f>G69*(1+L69/100)</f>
        <v>0</v>
      </c>
      <c r="N69" s="146">
        <v>0</v>
      </c>
      <c r="O69" s="146">
        <f>ROUND(E69*N69,5)</f>
        <v>0</v>
      </c>
      <c r="P69" s="146">
        <v>0</v>
      </c>
      <c r="Q69" s="146">
        <f>ROUND(E69*P69,5)</f>
        <v>0</v>
      </c>
      <c r="R69" s="146"/>
      <c r="S69" s="146"/>
      <c r="T69" s="147">
        <v>0</v>
      </c>
      <c r="U69" s="146">
        <f>ROUND(E69*T69,2)</f>
        <v>0</v>
      </c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112</v>
      </c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3">
      <c r="A70" s="266"/>
      <c r="C70" s="174" t="s">
        <v>171</v>
      </c>
      <c r="D70" s="148"/>
      <c r="E70" s="152">
        <v>633.6</v>
      </c>
      <c r="F70" s="155"/>
      <c r="G70" s="155"/>
      <c r="H70" s="155"/>
      <c r="I70" s="155"/>
      <c r="J70" s="155"/>
      <c r="K70" s="155"/>
      <c r="L70" s="155"/>
      <c r="M70" s="155"/>
      <c r="N70" s="146"/>
      <c r="O70" s="146"/>
      <c r="P70" s="146"/>
      <c r="Q70" s="146"/>
      <c r="R70" s="146"/>
      <c r="S70" s="146"/>
      <c r="T70" s="147"/>
      <c r="U70" s="146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120</v>
      </c>
      <c r="AF70" s="140">
        <v>0</v>
      </c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3">
      <c r="A71" s="266">
        <v>19</v>
      </c>
      <c r="B71" s="261" t="s">
        <v>274</v>
      </c>
      <c r="C71" s="173" t="s">
        <v>172</v>
      </c>
      <c r="D71" s="146" t="s">
        <v>132</v>
      </c>
      <c r="E71" s="151">
        <v>42.4</v>
      </c>
      <c r="F71" s="154">
        <f>H71+J71</f>
        <v>0</v>
      </c>
      <c r="G71" s="155">
        <f>ROUND(E71*F71,2)</f>
        <v>0</v>
      </c>
      <c r="H71" s="155"/>
      <c r="I71" s="155">
        <f>ROUND(E71*H71,2)</f>
        <v>0</v>
      </c>
      <c r="J71" s="155"/>
      <c r="K71" s="155">
        <f>ROUND(E71*J71,2)</f>
        <v>0</v>
      </c>
      <c r="L71" s="155">
        <v>21</v>
      </c>
      <c r="M71" s="155">
        <f>G71*(1+L71/100)</f>
        <v>0</v>
      </c>
      <c r="N71" s="146">
        <v>0</v>
      </c>
      <c r="O71" s="146">
        <f>ROUND(E71*N71,5)</f>
        <v>0</v>
      </c>
      <c r="P71" s="146">
        <v>0</v>
      </c>
      <c r="Q71" s="146">
        <f>ROUND(E71*P71,5)</f>
        <v>0</v>
      </c>
      <c r="R71" s="146"/>
      <c r="S71" s="146"/>
      <c r="T71" s="147">
        <v>0</v>
      </c>
      <c r="U71" s="146">
        <f>ROUND(E71*T71,2)</f>
        <v>0</v>
      </c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112</v>
      </c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ht="20.6" outlineLevel="1" x14ac:dyDescent="0.3">
      <c r="A72" s="266">
        <v>20</v>
      </c>
      <c r="B72" s="261" t="s">
        <v>275</v>
      </c>
      <c r="C72" s="173" t="s">
        <v>173</v>
      </c>
      <c r="D72" s="146" t="s">
        <v>132</v>
      </c>
      <c r="E72" s="151">
        <v>20</v>
      </c>
      <c r="F72" s="154">
        <f>H72+J72</f>
        <v>0</v>
      </c>
      <c r="G72" s="155">
        <f>ROUND(E72*F72,2)</f>
        <v>0</v>
      </c>
      <c r="H72" s="155"/>
      <c r="I72" s="155">
        <f>ROUND(E72*H72,2)</f>
        <v>0</v>
      </c>
      <c r="J72" s="155"/>
      <c r="K72" s="155">
        <f>ROUND(E72*J72,2)</f>
        <v>0</v>
      </c>
      <c r="L72" s="155">
        <v>21</v>
      </c>
      <c r="M72" s="155">
        <f>G72*(1+L72/100)</f>
        <v>0</v>
      </c>
      <c r="N72" s="146">
        <v>0</v>
      </c>
      <c r="O72" s="146">
        <f>ROUND(E72*N72,5)</f>
        <v>0</v>
      </c>
      <c r="P72" s="146">
        <v>0</v>
      </c>
      <c r="Q72" s="146">
        <f>ROUND(E72*P72,5)</f>
        <v>0</v>
      </c>
      <c r="R72" s="146"/>
      <c r="S72" s="146"/>
      <c r="T72" s="147">
        <v>0</v>
      </c>
      <c r="U72" s="146">
        <f>ROUND(E72*T72,2)</f>
        <v>0</v>
      </c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112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3">
      <c r="A73" s="266"/>
      <c r="B73" s="263"/>
      <c r="C73" s="174" t="s">
        <v>174</v>
      </c>
      <c r="D73" s="148"/>
      <c r="E73" s="152">
        <v>20</v>
      </c>
      <c r="F73" s="155"/>
      <c r="G73" s="155"/>
      <c r="H73" s="155"/>
      <c r="I73" s="155"/>
      <c r="J73" s="155"/>
      <c r="K73" s="155"/>
      <c r="L73" s="155"/>
      <c r="M73" s="155"/>
      <c r="N73" s="146"/>
      <c r="O73" s="146"/>
      <c r="P73" s="146"/>
      <c r="Q73" s="146"/>
      <c r="R73" s="146"/>
      <c r="S73" s="146"/>
      <c r="T73" s="147"/>
      <c r="U73" s="146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120</v>
      </c>
      <c r="AF73" s="140">
        <v>0</v>
      </c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x14ac:dyDescent="0.3">
      <c r="A74" s="267" t="s">
        <v>108</v>
      </c>
      <c r="B74" s="264" t="s">
        <v>73</v>
      </c>
      <c r="C74" s="175" t="s">
        <v>74</v>
      </c>
      <c r="D74" s="149"/>
      <c r="E74" s="153"/>
      <c r="F74" s="156"/>
      <c r="G74" s="156">
        <f>SUMIF(AE75:AE77,"&lt;&gt;NOR",G75:G77)</f>
        <v>0</v>
      </c>
      <c r="H74" s="156"/>
      <c r="I74" s="156">
        <f>SUM(I75:I77)</f>
        <v>0</v>
      </c>
      <c r="J74" s="156"/>
      <c r="K74" s="156">
        <f>SUM(K75:K77)</f>
        <v>0</v>
      </c>
      <c r="L74" s="156"/>
      <c r="M74" s="156">
        <f>SUM(M75:M77)</f>
        <v>0</v>
      </c>
      <c r="N74" s="149"/>
      <c r="O74" s="149">
        <f>SUM(O75:O77)</f>
        <v>0</v>
      </c>
      <c r="P74" s="149"/>
      <c r="Q74" s="149">
        <f>SUM(Q75:Q77)</f>
        <v>0</v>
      </c>
      <c r="R74" s="149"/>
      <c r="S74" s="149"/>
      <c r="T74" s="150"/>
      <c r="U74" s="149">
        <f>SUM(U75:U77)</f>
        <v>50.84</v>
      </c>
      <c r="AE74" t="s">
        <v>109</v>
      </c>
    </row>
    <row r="75" spans="1:60" ht="20.6" outlineLevel="1" x14ac:dyDescent="0.3">
      <c r="A75" s="266">
        <v>21</v>
      </c>
      <c r="B75" s="261" t="s">
        <v>276</v>
      </c>
      <c r="C75" s="173" t="s">
        <v>175</v>
      </c>
      <c r="D75" s="146" t="s">
        <v>176</v>
      </c>
      <c r="E75" s="151">
        <v>1</v>
      </c>
      <c r="F75" s="154">
        <f>H75+J75</f>
        <v>0</v>
      </c>
      <c r="G75" s="155">
        <f>ROUND(E75*F75,2)</f>
        <v>0</v>
      </c>
      <c r="H75" s="155"/>
      <c r="I75" s="155">
        <f>ROUND(E75*H75,2)</f>
        <v>0</v>
      </c>
      <c r="J75" s="155"/>
      <c r="K75" s="155">
        <f>ROUND(E75*J75,2)</f>
        <v>0</v>
      </c>
      <c r="L75" s="155">
        <v>21</v>
      </c>
      <c r="M75" s="155">
        <f>G75*(1+L75/100)</f>
        <v>0</v>
      </c>
      <c r="N75" s="146">
        <v>0</v>
      </c>
      <c r="O75" s="146">
        <f>ROUND(E75*N75,5)</f>
        <v>0</v>
      </c>
      <c r="P75" s="146">
        <v>0</v>
      </c>
      <c r="Q75" s="146">
        <f>ROUND(E75*P75,5)</f>
        <v>0</v>
      </c>
      <c r="R75" s="146"/>
      <c r="S75" s="146"/>
      <c r="T75" s="147">
        <v>0</v>
      </c>
      <c r="U75" s="146">
        <f>ROUND(E75*T75,2)</f>
        <v>0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112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3">
      <c r="A76" s="266">
        <v>22</v>
      </c>
      <c r="B76" s="261" t="s">
        <v>277</v>
      </c>
      <c r="C76" s="173" t="s">
        <v>177</v>
      </c>
      <c r="D76" s="146" t="s">
        <v>111</v>
      </c>
      <c r="E76" s="151">
        <v>24</v>
      </c>
      <c r="F76" s="154">
        <f>H76+J76</f>
        <v>0</v>
      </c>
      <c r="G76" s="155">
        <f>ROUND(E76*F76,2)</f>
        <v>0</v>
      </c>
      <c r="H76" s="155"/>
      <c r="I76" s="155">
        <f>ROUND(E76*H76,2)</f>
        <v>0</v>
      </c>
      <c r="J76" s="155"/>
      <c r="K76" s="155">
        <f>ROUND(E76*J76,2)</f>
        <v>0</v>
      </c>
      <c r="L76" s="155">
        <v>21</v>
      </c>
      <c r="M76" s="155">
        <f>G76*(1+L76/100)</f>
        <v>0</v>
      </c>
      <c r="N76" s="146">
        <v>0</v>
      </c>
      <c r="O76" s="146">
        <f>ROUND(E76*N76,5)</f>
        <v>0</v>
      </c>
      <c r="P76" s="146">
        <v>0</v>
      </c>
      <c r="Q76" s="146">
        <f>ROUND(E76*P76,5)</f>
        <v>0</v>
      </c>
      <c r="R76" s="146"/>
      <c r="S76" s="146"/>
      <c r="T76" s="147">
        <v>2</v>
      </c>
      <c r="U76" s="146">
        <f>ROUND(E76*T76,2)</f>
        <v>48</v>
      </c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112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ht="20.6" outlineLevel="1" x14ac:dyDescent="0.3">
      <c r="A77" s="266">
        <v>23</v>
      </c>
      <c r="B77" s="261" t="s">
        <v>278</v>
      </c>
      <c r="C77" s="173" t="s">
        <v>178</v>
      </c>
      <c r="D77" s="146" t="s">
        <v>176</v>
      </c>
      <c r="E77" s="151">
        <v>1</v>
      </c>
      <c r="F77" s="154">
        <f>H77+J77</f>
        <v>0</v>
      </c>
      <c r="G77" s="155">
        <f>ROUND(E77*F77,2)</f>
        <v>0</v>
      </c>
      <c r="H77" s="155"/>
      <c r="I77" s="155">
        <f>ROUND(E77*H77,2)</f>
        <v>0</v>
      </c>
      <c r="J77" s="155"/>
      <c r="K77" s="155">
        <f>ROUND(E77*J77,2)</f>
        <v>0</v>
      </c>
      <c r="L77" s="155">
        <v>21</v>
      </c>
      <c r="M77" s="155">
        <f>G77*(1+L77/100)</f>
        <v>0</v>
      </c>
      <c r="N77" s="146">
        <v>0</v>
      </c>
      <c r="O77" s="146">
        <f>ROUND(E77*N77,5)</f>
        <v>0</v>
      </c>
      <c r="P77" s="146">
        <v>0</v>
      </c>
      <c r="Q77" s="146">
        <f>ROUND(E77*P77,5)</f>
        <v>0</v>
      </c>
      <c r="R77" s="146"/>
      <c r="S77" s="146"/>
      <c r="T77" s="147">
        <v>2.84</v>
      </c>
      <c r="U77" s="146">
        <f>ROUND(E77*T77,2)</f>
        <v>2.84</v>
      </c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112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x14ac:dyDescent="0.3">
      <c r="A78" s="267" t="s">
        <v>108</v>
      </c>
      <c r="B78" s="264" t="s">
        <v>75</v>
      </c>
      <c r="C78" s="175" t="s">
        <v>76</v>
      </c>
      <c r="D78" s="149"/>
      <c r="E78" s="153"/>
      <c r="F78" s="156"/>
      <c r="G78" s="156">
        <f>SUMIF(AE79:AE79,"&lt;&gt;NOR",G79:G79)</f>
        <v>0</v>
      </c>
      <c r="H78" s="156"/>
      <c r="I78" s="156">
        <f>SUM(I79:I79)</f>
        <v>0</v>
      </c>
      <c r="J78" s="156"/>
      <c r="K78" s="156">
        <f>SUM(K79:K79)</f>
        <v>0</v>
      </c>
      <c r="L78" s="156"/>
      <c r="M78" s="156">
        <f>SUM(M79:M79)</f>
        <v>0</v>
      </c>
      <c r="N78" s="149"/>
      <c r="O78" s="149">
        <f>SUM(O79:O79)</f>
        <v>0</v>
      </c>
      <c r="P78" s="149"/>
      <c r="Q78" s="149">
        <f>SUM(Q79:Q79)</f>
        <v>0</v>
      </c>
      <c r="R78" s="149"/>
      <c r="S78" s="149"/>
      <c r="T78" s="150"/>
      <c r="U78" s="149">
        <f>SUM(U79:U79)</f>
        <v>0</v>
      </c>
      <c r="AE78" t="s">
        <v>109</v>
      </c>
    </row>
    <row r="79" spans="1:60" outlineLevel="1" x14ac:dyDescent="0.3">
      <c r="A79" s="266">
        <v>24</v>
      </c>
      <c r="B79" s="261" t="s">
        <v>279</v>
      </c>
      <c r="C79" s="173" t="s">
        <v>179</v>
      </c>
      <c r="D79" s="146" t="s">
        <v>0</v>
      </c>
      <c r="E79" s="151">
        <v>2.4500000000000002</v>
      </c>
      <c r="F79" s="154">
        <f>H79+J79</f>
        <v>0</v>
      </c>
      <c r="G79" s="155">
        <f>ROUND(E79*F79,2)</f>
        <v>0</v>
      </c>
      <c r="H79" s="155"/>
      <c r="I79" s="155">
        <f>ROUND(E79*H79,2)</f>
        <v>0</v>
      </c>
      <c r="J79" s="155"/>
      <c r="K79" s="155">
        <f>ROUND(E79*J79,2)</f>
        <v>0</v>
      </c>
      <c r="L79" s="155">
        <v>21</v>
      </c>
      <c r="M79" s="155">
        <f>G79*(1+L79/100)</f>
        <v>0</v>
      </c>
      <c r="N79" s="146">
        <v>0</v>
      </c>
      <c r="O79" s="146">
        <f>ROUND(E79*N79,5)</f>
        <v>0</v>
      </c>
      <c r="P79" s="146">
        <v>0</v>
      </c>
      <c r="Q79" s="146">
        <f>ROUND(E79*P79,5)</f>
        <v>0</v>
      </c>
      <c r="R79" s="146"/>
      <c r="S79" s="146"/>
      <c r="T79" s="147">
        <v>0</v>
      </c>
      <c r="U79" s="146">
        <f>ROUND(E79*T79,2)</f>
        <v>0</v>
      </c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112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x14ac:dyDescent="0.3">
      <c r="A80" s="267" t="s">
        <v>108</v>
      </c>
      <c r="B80" s="264" t="s">
        <v>77</v>
      </c>
      <c r="C80" s="175" t="s">
        <v>78</v>
      </c>
      <c r="D80" s="149"/>
      <c r="E80" s="153"/>
      <c r="F80" s="156"/>
      <c r="G80" s="156">
        <f>SUMIF(AE81:AE115,"&lt;&gt;NOR",G81:G115)</f>
        <v>0</v>
      </c>
      <c r="H80" s="156"/>
      <c r="I80" s="156">
        <f>SUM(I81:I115)</f>
        <v>0</v>
      </c>
      <c r="J80" s="156"/>
      <c r="K80" s="156">
        <f>SUM(K81:K115)</f>
        <v>0</v>
      </c>
      <c r="L80" s="156"/>
      <c r="M80" s="156">
        <f>SUM(M81:M115)</f>
        <v>0</v>
      </c>
      <c r="N80" s="149"/>
      <c r="O80" s="149">
        <f>SUM(O81:O115)</f>
        <v>0.79280000000000006</v>
      </c>
      <c r="P80" s="149"/>
      <c r="Q80" s="149">
        <f>SUM(Q81:Q115)</f>
        <v>0</v>
      </c>
      <c r="R80" s="149"/>
      <c r="S80" s="149"/>
      <c r="T80" s="150"/>
      <c r="U80" s="149">
        <f>SUM(U81:U115)</f>
        <v>189.18</v>
      </c>
      <c r="AE80" t="s">
        <v>109</v>
      </c>
    </row>
    <row r="81" spans="1:60" ht="20.6" outlineLevel="1" x14ac:dyDescent="0.3">
      <c r="A81" s="266">
        <v>25</v>
      </c>
      <c r="B81" s="261" t="s">
        <v>280</v>
      </c>
      <c r="C81" s="173" t="s">
        <v>180</v>
      </c>
      <c r="D81" s="146" t="s">
        <v>138</v>
      </c>
      <c r="E81" s="151">
        <v>70</v>
      </c>
      <c r="F81" s="154">
        <f>H81+J81</f>
        <v>0</v>
      </c>
      <c r="G81" s="155">
        <f>ROUND(E81*F81,2)</f>
        <v>0</v>
      </c>
      <c r="H81" s="155"/>
      <c r="I81" s="155">
        <f>ROUND(E81*H81,2)</f>
        <v>0</v>
      </c>
      <c r="J81" s="155"/>
      <c r="K81" s="155">
        <f>ROUND(E81*J81,2)</f>
        <v>0</v>
      </c>
      <c r="L81" s="155">
        <v>21</v>
      </c>
      <c r="M81" s="155">
        <f>G81*(1+L81/100)</f>
        <v>0</v>
      </c>
      <c r="N81" s="146">
        <v>2.7299999999999998E-3</v>
      </c>
      <c r="O81" s="146">
        <f>ROUND(E81*N81,5)</f>
        <v>0.19109999999999999</v>
      </c>
      <c r="P81" s="146">
        <v>0</v>
      </c>
      <c r="Q81" s="146">
        <f>ROUND(E81*P81,5)</f>
        <v>0</v>
      </c>
      <c r="R81" s="146"/>
      <c r="S81" s="146"/>
      <c r="T81" s="147">
        <v>0.67476000000000003</v>
      </c>
      <c r="U81" s="146">
        <f>ROUND(E81*T81,2)</f>
        <v>47.23</v>
      </c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112</v>
      </c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ht="21" outlineLevel="1" x14ac:dyDescent="0.3">
      <c r="A82" s="266"/>
      <c r="C82" s="234" t="s">
        <v>181</v>
      </c>
      <c r="D82" s="235"/>
      <c r="E82" s="236"/>
      <c r="F82" s="237"/>
      <c r="G82" s="238"/>
      <c r="H82" s="155"/>
      <c r="I82" s="155"/>
      <c r="J82" s="155"/>
      <c r="K82" s="155"/>
      <c r="L82" s="155"/>
      <c r="M82" s="155"/>
      <c r="N82" s="146"/>
      <c r="O82" s="146"/>
      <c r="P82" s="146"/>
      <c r="Q82" s="146"/>
      <c r="R82" s="146"/>
      <c r="S82" s="146"/>
      <c r="T82" s="147"/>
      <c r="U82" s="146"/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114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1" t="str">
        <f>C82</f>
        <v>opatřeny čtyřnásobným nátěrem RAL 9007. Jednotlivé podkladové vrstvy budou mít mírně odlišný odstín pro možnost kontroly vrstev nátěrů.</v>
      </c>
      <c r="BB82" s="140"/>
      <c r="BC82" s="140"/>
      <c r="BD82" s="140"/>
      <c r="BE82" s="140"/>
      <c r="BF82" s="140"/>
      <c r="BG82" s="140"/>
      <c r="BH82" s="140"/>
    </row>
    <row r="83" spans="1:60" outlineLevel="1" x14ac:dyDescent="0.3">
      <c r="A83" s="266">
        <v>26</v>
      </c>
      <c r="B83" s="261" t="s">
        <v>281</v>
      </c>
      <c r="C83" s="173" t="s">
        <v>182</v>
      </c>
      <c r="D83" s="146" t="s">
        <v>138</v>
      </c>
      <c r="E83" s="151">
        <v>56</v>
      </c>
      <c r="F83" s="154">
        <f>H83+J83</f>
        <v>0</v>
      </c>
      <c r="G83" s="155">
        <f>ROUND(E83*F83,2)</f>
        <v>0</v>
      </c>
      <c r="H83" s="155"/>
      <c r="I83" s="155">
        <f>ROUND(E83*H83,2)</f>
        <v>0</v>
      </c>
      <c r="J83" s="155"/>
      <c r="K83" s="155">
        <f>ROUND(E83*J83,2)</f>
        <v>0</v>
      </c>
      <c r="L83" s="155">
        <v>21</v>
      </c>
      <c r="M83" s="155">
        <f>G83*(1+L83/100)</f>
        <v>0</v>
      </c>
      <c r="N83" s="146">
        <v>1.07E-3</v>
      </c>
      <c r="O83" s="146">
        <f>ROUND(E83*N83,5)</f>
        <v>5.9920000000000001E-2</v>
      </c>
      <c r="P83" s="146">
        <v>0</v>
      </c>
      <c r="Q83" s="146">
        <f>ROUND(E83*P83,5)</f>
        <v>0</v>
      </c>
      <c r="R83" s="146"/>
      <c r="S83" s="146"/>
      <c r="T83" s="147">
        <v>0</v>
      </c>
      <c r="U83" s="146">
        <f>ROUND(E83*T83,2)</f>
        <v>0</v>
      </c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183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ht="20.6" outlineLevel="1" x14ac:dyDescent="0.3">
      <c r="A84" s="266">
        <v>27</v>
      </c>
      <c r="B84" s="261" t="s">
        <v>282</v>
      </c>
      <c r="C84" s="173" t="s">
        <v>184</v>
      </c>
      <c r="D84" s="146" t="s">
        <v>138</v>
      </c>
      <c r="E84" s="151">
        <v>56</v>
      </c>
      <c r="F84" s="154">
        <f>H84+J84</f>
        <v>0</v>
      </c>
      <c r="G84" s="155">
        <f>ROUND(E84*F84,2)</f>
        <v>0</v>
      </c>
      <c r="H84" s="155"/>
      <c r="I84" s="155">
        <f>ROUND(E84*H84,2)</f>
        <v>0</v>
      </c>
      <c r="J84" s="155"/>
      <c r="K84" s="155">
        <f>ROUND(E84*J84,2)</f>
        <v>0</v>
      </c>
      <c r="L84" s="155">
        <v>21</v>
      </c>
      <c r="M84" s="155">
        <f>G84*(1+L84/100)</f>
        <v>0</v>
      </c>
      <c r="N84" s="146">
        <v>6.9999999999999994E-5</v>
      </c>
      <c r="O84" s="146">
        <f>ROUND(E84*N84,5)</f>
        <v>3.9199999999999999E-3</v>
      </c>
      <c r="P84" s="146">
        <v>0</v>
      </c>
      <c r="Q84" s="146">
        <f>ROUND(E84*P84,5)</f>
        <v>0</v>
      </c>
      <c r="R84" s="146"/>
      <c r="S84" s="146"/>
      <c r="T84" s="147">
        <v>0.29727999999999999</v>
      </c>
      <c r="U84" s="146">
        <f>ROUND(E84*T84,2)</f>
        <v>16.649999999999999</v>
      </c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112</v>
      </c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outlineLevel="1" x14ac:dyDescent="0.3">
      <c r="A85" s="266"/>
      <c r="C85" s="234" t="s">
        <v>185</v>
      </c>
      <c r="D85" s="235"/>
      <c r="E85" s="236"/>
      <c r="F85" s="237"/>
      <c r="G85" s="238"/>
      <c r="H85" s="155"/>
      <c r="I85" s="155"/>
      <c r="J85" s="155"/>
      <c r="K85" s="155"/>
      <c r="L85" s="155"/>
      <c r="M85" s="155"/>
      <c r="N85" s="146"/>
      <c r="O85" s="146"/>
      <c r="P85" s="146"/>
      <c r="Q85" s="146"/>
      <c r="R85" s="146"/>
      <c r="S85" s="146"/>
      <c r="T85" s="147"/>
      <c r="U85" s="146"/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114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1" t="str">
        <f>C85</f>
        <v>ŽLAB PROVEDENÍ:</v>
      </c>
      <c r="BB85" s="140"/>
      <c r="BC85" s="140"/>
      <c r="BD85" s="140"/>
      <c r="BE85" s="140"/>
      <c r="BF85" s="140"/>
      <c r="BG85" s="140"/>
      <c r="BH85" s="140"/>
    </row>
    <row r="86" spans="1:60" outlineLevel="1" x14ac:dyDescent="0.3">
      <c r="A86" s="266"/>
      <c r="C86" s="234" t="s">
        <v>186</v>
      </c>
      <c r="D86" s="235"/>
      <c r="E86" s="236"/>
      <c r="F86" s="237"/>
      <c r="G86" s="238"/>
      <c r="H86" s="155"/>
      <c r="I86" s="155"/>
      <c r="J86" s="155"/>
      <c r="K86" s="155"/>
      <c r="L86" s="155"/>
      <c r="M86" s="155"/>
      <c r="N86" s="146"/>
      <c r="O86" s="146"/>
      <c r="P86" s="146"/>
      <c r="Q86" s="146"/>
      <c r="R86" s="146"/>
      <c r="S86" s="146"/>
      <c r="T86" s="147"/>
      <c r="U86" s="146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114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1" t="str">
        <f>C86</f>
        <v>1 Žlab polokruhový</v>
      </c>
      <c r="BB86" s="140"/>
      <c r="BC86" s="140"/>
      <c r="BD86" s="140"/>
      <c r="BE86" s="140"/>
      <c r="BF86" s="140"/>
      <c r="BG86" s="140"/>
      <c r="BH86" s="140"/>
    </row>
    <row r="87" spans="1:60" outlineLevel="1" x14ac:dyDescent="0.3">
      <c r="A87" s="266"/>
      <c r="C87" s="234" t="s">
        <v>237</v>
      </c>
      <c r="D87" s="235"/>
      <c r="E87" s="236"/>
      <c r="F87" s="237"/>
      <c r="G87" s="238"/>
      <c r="H87" s="155"/>
      <c r="I87" s="155"/>
      <c r="J87" s="155"/>
      <c r="K87" s="155"/>
      <c r="L87" s="155"/>
      <c r="M87" s="155"/>
      <c r="N87" s="146"/>
      <c r="O87" s="146"/>
      <c r="P87" s="146"/>
      <c r="Q87" s="146"/>
      <c r="R87" s="146"/>
      <c r="S87" s="146"/>
      <c r="T87" s="147"/>
      <c r="U87" s="146"/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114</v>
      </c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1" t="str">
        <f>C87</f>
        <v>2 Žlabový hák rovný pozinkovaný, opatřený</v>
      </c>
      <c r="BB87" s="140"/>
      <c r="BC87" s="140"/>
      <c r="BD87" s="140"/>
      <c r="BE87" s="140"/>
      <c r="BF87" s="140"/>
      <c r="BG87" s="140"/>
      <c r="BH87" s="140"/>
    </row>
    <row r="88" spans="1:60" outlineLevel="1" x14ac:dyDescent="0.3">
      <c r="A88" s="266"/>
      <c r="C88" s="234" t="s">
        <v>187</v>
      </c>
      <c r="D88" s="235"/>
      <c r="E88" s="236"/>
      <c r="F88" s="237"/>
      <c r="G88" s="238"/>
      <c r="H88" s="155"/>
      <c r="I88" s="155"/>
      <c r="J88" s="155"/>
      <c r="K88" s="155"/>
      <c r="L88" s="155"/>
      <c r="M88" s="155"/>
      <c r="N88" s="146"/>
      <c r="O88" s="146"/>
      <c r="P88" s="146"/>
      <c r="Q88" s="146"/>
      <c r="R88" s="146"/>
      <c r="S88" s="146"/>
      <c r="T88" s="147"/>
      <c r="U88" s="146"/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114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1" t="str">
        <f>C88</f>
        <v xml:space="preserve">   polyamidovým povlakem PA-11; RAL 9007</v>
      </c>
      <c r="BB88" s="140"/>
      <c r="BC88" s="140"/>
      <c r="BD88" s="140"/>
      <c r="BE88" s="140"/>
      <c r="BF88" s="140"/>
      <c r="BG88" s="140"/>
      <c r="BH88" s="140"/>
    </row>
    <row r="89" spans="1:60" outlineLevel="1" x14ac:dyDescent="0.3">
      <c r="A89" s="266"/>
      <c r="C89" s="234" t="s">
        <v>188</v>
      </c>
      <c r="D89" s="235"/>
      <c r="E89" s="236"/>
      <c r="F89" s="237"/>
      <c r="G89" s="238"/>
      <c r="H89" s="155"/>
      <c r="I89" s="155"/>
      <c r="J89" s="155"/>
      <c r="K89" s="155"/>
      <c r="L89" s="155"/>
      <c r="M89" s="155"/>
      <c r="N89" s="146"/>
      <c r="O89" s="146"/>
      <c r="P89" s="146"/>
      <c r="Q89" s="146"/>
      <c r="R89" s="146"/>
      <c r="S89" s="146"/>
      <c r="T89" s="147"/>
      <c r="U89" s="146"/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114</v>
      </c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1" t="str">
        <f>C89</f>
        <v>3 Žlabový kotlík</v>
      </c>
      <c r="BB89" s="140"/>
      <c r="BC89" s="140"/>
      <c r="BD89" s="140"/>
      <c r="BE89" s="140"/>
      <c r="BF89" s="140"/>
      <c r="BG89" s="140"/>
      <c r="BH89" s="140"/>
    </row>
    <row r="90" spans="1:60" ht="20.6" outlineLevel="1" x14ac:dyDescent="0.3">
      <c r="A90" s="266">
        <v>28</v>
      </c>
      <c r="B90" s="261" t="s">
        <v>283</v>
      </c>
      <c r="C90" s="173" t="s">
        <v>189</v>
      </c>
      <c r="D90" s="146" t="s">
        <v>190</v>
      </c>
      <c r="E90" s="151">
        <v>3</v>
      </c>
      <c r="F90" s="154">
        <f>H90+J90</f>
        <v>0</v>
      </c>
      <c r="G90" s="155">
        <f>ROUND(E90*F90,2)</f>
        <v>0</v>
      </c>
      <c r="H90" s="155"/>
      <c r="I90" s="155">
        <f>ROUND(E90*H90,2)</f>
        <v>0</v>
      </c>
      <c r="J90" s="155"/>
      <c r="K90" s="155">
        <f>ROUND(E90*J90,2)</f>
        <v>0</v>
      </c>
      <c r="L90" s="155">
        <v>21</v>
      </c>
      <c r="M90" s="155">
        <f>G90*(1+L90/100)</f>
        <v>0</v>
      </c>
      <c r="N90" s="146">
        <v>1.0399999999999999E-3</v>
      </c>
      <c r="O90" s="146">
        <f>ROUND(E90*N90,5)</f>
        <v>3.1199999999999999E-3</v>
      </c>
      <c r="P90" s="146">
        <v>0</v>
      </c>
      <c r="Q90" s="146">
        <f>ROUND(E90*P90,5)</f>
        <v>0</v>
      </c>
      <c r="R90" s="146"/>
      <c r="S90" s="146"/>
      <c r="T90" s="147">
        <v>0</v>
      </c>
      <c r="U90" s="146">
        <f>ROUND(E90*T90,2)</f>
        <v>0</v>
      </c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183</v>
      </c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3">
      <c r="A91" s="266"/>
      <c r="C91" s="234" t="s">
        <v>238</v>
      </c>
      <c r="D91" s="235"/>
      <c r="E91" s="236"/>
      <c r="F91" s="237"/>
      <c r="G91" s="238"/>
      <c r="H91" s="155"/>
      <c r="I91" s="155"/>
      <c r="J91" s="155"/>
      <c r="K91" s="155"/>
      <c r="L91" s="155"/>
      <c r="M91" s="155"/>
      <c r="N91" s="146"/>
      <c r="O91" s="146"/>
      <c r="P91" s="146"/>
      <c r="Q91" s="146"/>
      <c r="R91" s="146"/>
      <c r="S91" s="146"/>
      <c r="T91" s="147"/>
      <c r="U91" s="146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114</v>
      </c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1" t="str">
        <f t="shared" ref="BA91:BA100" si="1">C91</f>
        <v>OKAPNÍ KRUHOVÝ SVOD dl. 4,5, 6,5, 7,0 m  Z HLINÍKOVÉHO LAKOVANÉHO PLECHU</v>
      </c>
      <c r="BB91" s="140"/>
      <c r="BC91" s="140"/>
      <c r="BD91" s="140"/>
      <c r="BE91" s="140"/>
      <c r="BF91" s="140"/>
      <c r="BG91" s="140"/>
      <c r="BH91" s="140"/>
    </row>
    <row r="92" spans="1:60" outlineLevel="1" x14ac:dyDescent="0.3">
      <c r="A92" s="266"/>
      <c r="C92" s="234" t="s">
        <v>239</v>
      </c>
      <c r="D92" s="235"/>
      <c r="E92" s="236"/>
      <c r="F92" s="237"/>
      <c r="G92" s="238"/>
      <c r="H92" s="155"/>
      <c r="I92" s="155"/>
      <c r="J92" s="155"/>
      <c r="K92" s="155"/>
      <c r="L92" s="155"/>
      <c r="M92" s="155"/>
      <c r="N92" s="146"/>
      <c r="O92" s="146"/>
      <c r="P92" s="146"/>
      <c r="Q92" s="146"/>
      <c r="R92" s="146"/>
      <c r="S92" s="146"/>
      <c r="T92" s="147"/>
      <c r="U92" s="146"/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114</v>
      </c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1" t="str">
        <f t="shared" si="1"/>
        <v>TL 0.63MM; DN 160, VČ. 2KS KOLEN; ZAÚSTĚN DO KANALIZACE PŘES LAPAČ</v>
      </c>
      <c r="BB92" s="140"/>
      <c r="BC92" s="140"/>
      <c r="BD92" s="140"/>
      <c r="BE92" s="140"/>
      <c r="BF92" s="140"/>
      <c r="BG92" s="140"/>
      <c r="BH92" s="140"/>
    </row>
    <row r="93" spans="1:60" outlineLevel="1" x14ac:dyDescent="0.3">
      <c r="A93" s="266"/>
      <c r="C93" s="234" t="s">
        <v>191</v>
      </c>
      <c r="D93" s="235"/>
      <c r="E93" s="236"/>
      <c r="F93" s="237"/>
      <c r="G93" s="238"/>
      <c r="H93" s="155"/>
      <c r="I93" s="155"/>
      <c r="J93" s="155"/>
      <c r="K93" s="155"/>
      <c r="L93" s="155"/>
      <c r="M93" s="155"/>
      <c r="N93" s="146"/>
      <c r="O93" s="146"/>
      <c r="P93" s="146"/>
      <c r="Q93" s="146"/>
      <c r="R93" s="146"/>
      <c r="S93" s="146"/>
      <c r="T93" s="147"/>
      <c r="U93" s="146"/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114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1" t="str">
        <f t="shared" si="1"/>
        <v>SPLAVENIN; KOTVEN po max. 2M K OCELOVÉ KONSTRUKCI A ŽB SLOUPU</v>
      </c>
      <c r="BB93" s="140"/>
      <c r="BC93" s="140"/>
      <c r="BD93" s="140"/>
      <c r="BE93" s="140"/>
      <c r="BF93" s="140"/>
      <c r="BG93" s="140"/>
      <c r="BH93" s="140"/>
    </row>
    <row r="94" spans="1:60" outlineLevel="1" x14ac:dyDescent="0.3">
      <c r="A94" s="266"/>
      <c r="C94" s="234" t="s">
        <v>192</v>
      </c>
      <c r="D94" s="235"/>
      <c r="E94" s="236"/>
      <c r="F94" s="237"/>
      <c r="G94" s="238"/>
      <c r="H94" s="155"/>
      <c r="I94" s="155"/>
      <c r="J94" s="155"/>
      <c r="K94" s="155"/>
      <c r="L94" s="155"/>
      <c r="M94" s="155"/>
      <c r="N94" s="146"/>
      <c r="O94" s="146"/>
      <c r="P94" s="146"/>
      <c r="Q94" s="146"/>
      <c r="R94" s="146"/>
      <c r="S94" s="146"/>
      <c r="T94" s="147"/>
      <c r="U94" s="146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114</v>
      </c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1" t="str">
        <f t="shared" si="1"/>
        <v>barevný odstín: RAL 9007</v>
      </c>
      <c r="BB94" s="140"/>
      <c r="BC94" s="140"/>
      <c r="BD94" s="140"/>
      <c r="BE94" s="140"/>
      <c r="BF94" s="140"/>
      <c r="BG94" s="140"/>
      <c r="BH94" s="140"/>
    </row>
    <row r="95" spans="1:60" outlineLevel="1" x14ac:dyDescent="0.3">
      <c r="A95" s="266"/>
      <c r="C95" s="234" t="s">
        <v>193</v>
      </c>
      <c r="D95" s="235"/>
      <c r="E95" s="236"/>
      <c r="F95" s="237"/>
      <c r="G95" s="238"/>
      <c r="H95" s="155"/>
      <c r="I95" s="155"/>
      <c r="J95" s="155"/>
      <c r="K95" s="155"/>
      <c r="L95" s="155"/>
      <c r="M95" s="155"/>
      <c r="N95" s="146"/>
      <c r="O95" s="146"/>
      <c r="P95" s="146"/>
      <c r="Q95" s="146"/>
      <c r="R95" s="146"/>
      <c r="S95" s="146"/>
      <c r="T95" s="147"/>
      <c r="U95" s="146"/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114</v>
      </c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1" t="str">
        <f t="shared" si="1"/>
        <v>Ucelený systém včetně veškerých komponentů:</v>
      </c>
      <c r="BB95" s="140"/>
      <c r="BC95" s="140"/>
      <c r="BD95" s="140"/>
      <c r="BE95" s="140"/>
      <c r="BF95" s="140"/>
      <c r="BG95" s="140"/>
      <c r="BH95" s="140"/>
    </row>
    <row r="96" spans="1:60" outlineLevel="1" x14ac:dyDescent="0.3">
      <c r="A96" s="266"/>
      <c r="C96" s="234" t="s">
        <v>240</v>
      </c>
      <c r="D96" s="235"/>
      <c r="E96" s="236"/>
      <c r="F96" s="237"/>
      <c r="G96" s="238"/>
      <c r="H96" s="155"/>
      <c r="I96" s="155"/>
      <c r="J96" s="155"/>
      <c r="K96" s="155"/>
      <c r="L96" s="155"/>
      <c r="M96" s="155"/>
      <c r="N96" s="146"/>
      <c r="O96" s="146"/>
      <c r="P96" s="146"/>
      <c r="Q96" s="146"/>
      <c r="R96" s="146"/>
      <c r="S96" s="146"/>
      <c r="T96" s="147"/>
      <c r="U96" s="146"/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114</v>
      </c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1" t="str">
        <f t="shared" si="1"/>
        <v>1 Oblouk trubky 67st</v>
      </c>
      <c r="BB96" s="140"/>
      <c r="BC96" s="140"/>
      <c r="BD96" s="140"/>
      <c r="BE96" s="140"/>
      <c r="BF96" s="140"/>
      <c r="BG96" s="140"/>
      <c r="BH96" s="140"/>
    </row>
    <row r="97" spans="1:60" outlineLevel="1" x14ac:dyDescent="0.3">
      <c r="A97" s="266"/>
      <c r="C97" s="234" t="s">
        <v>194</v>
      </c>
      <c r="D97" s="235"/>
      <c r="E97" s="236"/>
      <c r="F97" s="237"/>
      <c r="G97" s="238"/>
      <c r="H97" s="155"/>
      <c r="I97" s="155"/>
      <c r="J97" s="155"/>
      <c r="K97" s="155"/>
      <c r="L97" s="155"/>
      <c r="M97" s="155"/>
      <c r="N97" s="146"/>
      <c r="O97" s="146"/>
      <c r="P97" s="146"/>
      <c r="Q97" s="146"/>
      <c r="R97" s="146"/>
      <c r="S97" s="146"/>
      <c r="T97" s="147"/>
      <c r="U97" s="146"/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114</v>
      </c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1" t="str">
        <f t="shared" si="1"/>
        <v>2 Spádová trubka s hrdlem</v>
      </c>
      <c r="BB97" s="140"/>
      <c r="BC97" s="140"/>
      <c r="BD97" s="140"/>
      <c r="BE97" s="140"/>
      <c r="BF97" s="140"/>
      <c r="BG97" s="140"/>
      <c r="BH97" s="140"/>
    </row>
    <row r="98" spans="1:60" outlineLevel="1" x14ac:dyDescent="0.3">
      <c r="A98" s="266"/>
      <c r="C98" s="234" t="s">
        <v>195</v>
      </c>
      <c r="D98" s="235"/>
      <c r="E98" s="236"/>
      <c r="F98" s="237"/>
      <c r="G98" s="238"/>
      <c r="H98" s="155"/>
      <c r="I98" s="155"/>
      <c r="J98" s="155"/>
      <c r="K98" s="155"/>
      <c r="L98" s="155"/>
      <c r="M98" s="155"/>
      <c r="N98" s="146"/>
      <c r="O98" s="146"/>
      <c r="P98" s="146"/>
      <c r="Q98" s="146"/>
      <c r="R98" s="146"/>
      <c r="S98" s="146"/>
      <c r="T98" s="147"/>
      <c r="U98" s="146"/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114</v>
      </c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1" t="str">
        <f t="shared" si="1"/>
        <v>3 Trubková spona s narážecím kolíkem</v>
      </c>
      <c r="BB98" s="140"/>
      <c r="BC98" s="140"/>
      <c r="BD98" s="140"/>
      <c r="BE98" s="140"/>
      <c r="BF98" s="140"/>
      <c r="BG98" s="140"/>
      <c r="BH98" s="140"/>
    </row>
    <row r="99" spans="1:60" outlineLevel="1" x14ac:dyDescent="0.3">
      <c r="A99" s="266"/>
      <c r="C99" s="234" t="s">
        <v>196</v>
      </c>
      <c r="D99" s="235"/>
      <c r="E99" s="236"/>
      <c r="F99" s="237"/>
      <c r="G99" s="238"/>
      <c r="H99" s="155"/>
      <c r="I99" s="155"/>
      <c r="J99" s="155"/>
      <c r="K99" s="155"/>
      <c r="L99" s="155"/>
      <c r="M99" s="155"/>
      <c r="N99" s="146"/>
      <c r="O99" s="146"/>
      <c r="P99" s="146"/>
      <c r="Q99" s="146"/>
      <c r="R99" s="146"/>
      <c r="S99" s="146"/>
      <c r="T99" s="147"/>
      <c r="U99" s="146"/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114</v>
      </c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1" t="str">
        <f t="shared" si="1"/>
        <v>4 Oblouk trubky 45 st.</v>
      </c>
      <c r="BB99" s="140"/>
      <c r="BC99" s="140"/>
      <c r="BD99" s="140"/>
      <c r="BE99" s="140"/>
      <c r="BF99" s="140"/>
      <c r="BG99" s="140"/>
      <c r="BH99" s="140"/>
    </row>
    <row r="100" spans="1:60" outlineLevel="1" x14ac:dyDescent="0.3">
      <c r="A100" s="266"/>
      <c r="C100" s="234" t="s">
        <v>197</v>
      </c>
      <c r="D100" s="235"/>
      <c r="E100" s="236"/>
      <c r="F100" s="237"/>
      <c r="G100" s="238"/>
      <c r="H100" s="155"/>
      <c r="I100" s="155"/>
      <c r="J100" s="155"/>
      <c r="K100" s="155"/>
      <c r="L100" s="155"/>
      <c r="M100" s="155"/>
      <c r="N100" s="146"/>
      <c r="O100" s="146"/>
      <c r="P100" s="146"/>
      <c r="Q100" s="146"/>
      <c r="R100" s="146"/>
      <c r="S100" s="146"/>
      <c r="T100" s="147"/>
      <c r="U100" s="146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114</v>
      </c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1" t="str">
        <f t="shared" si="1"/>
        <v>5 Lapač splavenin</v>
      </c>
      <c r="BB100" s="140"/>
      <c r="BC100" s="140"/>
      <c r="BD100" s="140"/>
      <c r="BE100" s="140"/>
      <c r="BF100" s="140"/>
      <c r="BG100" s="140"/>
      <c r="BH100" s="140"/>
    </row>
    <row r="101" spans="1:60" ht="20.6" outlineLevel="1" x14ac:dyDescent="0.3">
      <c r="A101" s="266">
        <v>29</v>
      </c>
      <c r="B101" s="261" t="s">
        <v>284</v>
      </c>
      <c r="C101" s="173" t="s">
        <v>198</v>
      </c>
      <c r="D101" s="146" t="s">
        <v>138</v>
      </c>
      <c r="E101" s="151">
        <v>86</v>
      </c>
      <c r="F101" s="154">
        <f>H101+J101</f>
        <v>0</v>
      </c>
      <c r="G101" s="155">
        <f>ROUND(E101*F101,2)</f>
        <v>0</v>
      </c>
      <c r="H101" s="155"/>
      <c r="I101" s="155">
        <f>ROUND(E101*H101,2)</f>
        <v>0</v>
      </c>
      <c r="J101" s="155"/>
      <c r="K101" s="155">
        <f>ROUND(E101*J101,2)</f>
        <v>0</v>
      </c>
      <c r="L101" s="155">
        <v>21</v>
      </c>
      <c r="M101" s="155">
        <f>G101*(1+L101/100)</f>
        <v>0</v>
      </c>
      <c r="N101" s="146">
        <v>1.1000000000000001E-3</v>
      </c>
      <c r="O101" s="146">
        <f>ROUND(E101*N101,5)</f>
        <v>9.4600000000000004E-2</v>
      </c>
      <c r="P101" s="146">
        <v>0</v>
      </c>
      <c r="Q101" s="146">
        <f>ROUND(E101*P101,5)</f>
        <v>0</v>
      </c>
      <c r="R101" s="146"/>
      <c r="S101" s="146"/>
      <c r="T101" s="147">
        <v>0</v>
      </c>
      <c r="U101" s="146">
        <f>ROUND(E101*T101,2)</f>
        <v>0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183</v>
      </c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ht="20.6" outlineLevel="1" x14ac:dyDescent="0.3">
      <c r="A102" s="266">
        <v>30</v>
      </c>
      <c r="B102" s="261" t="s">
        <v>283</v>
      </c>
      <c r="C102" s="173" t="s">
        <v>199</v>
      </c>
      <c r="D102" s="146" t="s">
        <v>190</v>
      </c>
      <c r="E102" s="151">
        <v>2</v>
      </c>
      <c r="F102" s="154">
        <f>H102+J102</f>
        <v>0</v>
      </c>
      <c r="G102" s="155">
        <f>ROUND(E102*F102,2)</f>
        <v>0</v>
      </c>
      <c r="H102" s="155"/>
      <c r="I102" s="155">
        <f>ROUND(E102*H102,2)</f>
        <v>0</v>
      </c>
      <c r="J102" s="155"/>
      <c r="K102" s="155">
        <f>ROUND(E102*J102,2)</f>
        <v>0</v>
      </c>
      <c r="L102" s="155">
        <v>21</v>
      </c>
      <c r="M102" s="155">
        <f>G102*(1+L102/100)</f>
        <v>0</v>
      </c>
      <c r="N102" s="146">
        <v>1.0399999999999999E-3</v>
      </c>
      <c r="O102" s="146">
        <f>ROUND(E102*N102,5)</f>
        <v>2.0799999999999998E-3</v>
      </c>
      <c r="P102" s="146">
        <v>0</v>
      </c>
      <c r="Q102" s="146">
        <f>ROUND(E102*P102,5)</f>
        <v>0</v>
      </c>
      <c r="R102" s="146"/>
      <c r="S102" s="146"/>
      <c r="T102" s="147">
        <v>0</v>
      </c>
      <c r="U102" s="146">
        <f>ROUND(E102*T102,2)</f>
        <v>0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183</v>
      </c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3">
      <c r="A103" s="266"/>
      <c r="B103" s="263"/>
      <c r="C103" s="234" t="s">
        <v>241</v>
      </c>
      <c r="D103" s="235"/>
      <c r="E103" s="236"/>
      <c r="F103" s="237"/>
      <c r="G103" s="238"/>
      <c r="H103" s="155"/>
      <c r="I103" s="155"/>
      <c r="J103" s="155"/>
      <c r="K103" s="155"/>
      <c r="L103" s="155"/>
      <c r="M103" s="155"/>
      <c r="N103" s="146"/>
      <c r="O103" s="146"/>
      <c r="P103" s="146"/>
      <c r="Q103" s="146"/>
      <c r="R103" s="146"/>
      <c r="S103" s="146"/>
      <c r="T103" s="147"/>
      <c r="U103" s="146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114</v>
      </c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1" t="str">
        <f t="shared" ref="BA103:BA112" si="2">C103</f>
        <v>OKAPNÍ KRUHOVÝ SVOD dl. 7,0m  Z HLINÍKOVÉHO LAKOVANÉHO PLECHU</v>
      </c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3">
      <c r="A104" s="266"/>
      <c r="B104" s="263"/>
      <c r="C104" s="234" t="s">
        <v>242</v>
      </c>
      <c r="D104" s="235"/>
      <c r="E104" s="236"/>
      <c r="F104" s="237"/>
      <c r="G104" s="238"/>
      <c r="H104" s="155"/>
      <c r="I104" s="155"/>
      <c r="J104" s="155"/>
      <c r="K104" s="155"/>
      <c r="L104" s="155"/>
      <c r="M104" s="155"/>
      <c r="N104" s="146"/>
      <c r="O104" s="146"/>
      <c r="P104" s="146"/>
      <c r="Q104" s="146"/>
      <c r="R104" s="146"/>
      <c r="S104" s="146"/>
      <c r="T104" s="147"/>
      <c r="U104" s="146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114</v>
      </c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1" t="str">
        <f t="shared" si="2"/>
        <v>TL 0.63MM; DN 125, VČ. 2KS KOLEN; ZAÚSTĚN DO KANALIZACE PŘES LAPAČ</v>
      </c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3">
      <c r="A105" s="266"/>
      <c r="B105" s="263"/>
      <c r="C105" s="234" t="s">
        <v>191</v>
      </c>
      <c r="D105" s="235"/>
      <c r="E105" s="236"/>
      <c r="F105" s="237"/>
      <c r="G105" s="238"/>
      <c r="H105" s="155"/>
      <c r="I105" s="155"/>
      <c r="J105" s="155"/>
      <c r="K105" s="155"/>
      <c r="L105" s="155"/>
      <c r="M105" s="155"/>
      <c r="N105" s="146"/>
      <c r="O105" s="146"/>
      <c r="P105" s="146"/>
      <c r="Q105" s="146"/>
      <c r="R105" s="146"/>
      <c r="S105" s="146"/>
      <c r="T105" s="147"/>
      <c r="U105" s="146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114</v>
      </c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1" t="str">
        <f t="shared" si="2"/>
        <v>SPLAVENIN; KOTVEN po max. 2M K OCELOVÉ KONSTRUKCI A ŽB SLOUPU</v>
      </c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3">
      <c r="A106" s="266"/>
      <c r="B106" s="263"/>
      <c r="C106" s="234" t="s">
        <v>192</v>
      </c>
      <c r="D106" s="235"/>
      <c r="E106" s="236"/>
      <c r="F106" s="237"/>
      <c r="G106" s="238"/>
      <c r="H106" s="155"/>
      <c r="I106" s="155"/>
      <c r="J106" s="155"/>
      <c r="K106" s="155"/>
      <c r="L106" s="155"/>
      <c r="M106" s="155"/>
      <c r="N106" s="146"/>
      <c r="O106" s="146"/>
      <c r="P106" s="146"/>
      <c r="Q106" s="146"/>
      <c r="R106" s="146"/>
      <c r="S106" s="146"/>
      <c r="T106" s="147"/>
      <c r="U106" s="146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114</v>
      </c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1" t="str">
        <f t="shared" si="2"/>
        <v>barevný odstín: RAL 9007</v>
      </c>
      <c r="BB106" s="140"/>
      <c r="BC106" s="140"/>
      <c r="BD106" s="140"/>
      <c r="BE106" s="140"/>
      <c r="BF106" s="140"/>
      <c r="BG106" s="140"/>
      <c r="BH106" s="140"/>
    </row>
    <row r="107" spans="1:60" outlineLevel="1" x14ac:dyDescent="0.3">
      <c r="A107" s="266"/>
      <c r="C107" s="234" t="s">
        <v>193</v>
      </c>
      <c r="D107" s="235"/>
      <c r="E107" s="236"/>
      <c r="F107" s="237"/>
      <c r="G107" s="238"/>
      <c r="H107" s="155"/>
      <c r="I107" s="155"/>
      <c r="J107" s="155"/>
      <c r="K107" s="155"/>
      <c r="L107" s="155"/>
      <c r="M107" s="155"/>
      <c r="N107" s="146"/>
      <c r="O107" s="146"/>
      <c r="P107" s="146"/>
      <c r="Q107" s="146"/>
      <c r="R107" s="146"/>
      <c r="S107" s="146"/>
      <c r="T107" s="147"/>
      <c r="U107" s="146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114</v>
      </c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1" t="str">
        <f t="shared" si="2"/>
        <v>Ucelený systém včetně veškerých komponentů:</v>
      </c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3">
      <c r="A108" s="266"/>
      <c r="C108" s="234" t="s">
        <v>243</v>
      </c>
      <c r="D108" s="235"/>
      <c r="E108" s="236"/>
      <c r="F108" s="237"/>
      <c r="G108" s="238"/>
      <c r="H108" s="155"/>
      <c r="I108" s="155"/>
      <c r="J108" s="155"/>
      <c r="K108" s="155"/>
      <c r="L108" s="155"/>
      <c r="M108" s="155"/>
      <c r="N108" s="146"/>
      <c r="O108" s="146"/>
      <c r="P108" s="146"/>
      <c r="Q108" s="146"/>
      <c r="R108" s="146"/>
      <c r="S108" s="146"/>
      <c r="T108" s="147"/>
      <c r="U108" s="146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114</v>
      </c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1" t="str">
        <f t="shared" si="2"/>
        <v>1. Oblouk trubky 67st</v>
      </c>
      <c r="BB108" s="140"/>
      <c r="BC108" s="140"/>
      <c r="BD108" s="140"/>
      <c r="BE108" s="140"/>
      <c r="BF108" s="140"/>
      <c r="BG108" s="140"/>
      <c r="BH108" s="140"/>
    </row>
    <row r="109" spans="1:60" outlineLevel="1" x14ac:dyDescent="0.3">
      <c r="A109" s="266"/>
      <c r="B109" s="263"/>
      <c r="C109" s="234" t="s">
        <v>194</v>
      </c>
      <c r="D109" s="235"/>
      <c r="E109" s="236"/>
      <c r="F109" s="237"/>
      <c r="G109" s="238"/>
      <c r="H109" s="155"/>
      <c r="I109" s="155"/>
      <c r="J109" s="155"/>
      <c r="K109" s="155"/>
      <c r="L109" s="155"/>
      <c r="M109" s="155"/>
      <c r="N109" s="146"/>
      <c r="O109" s="146"/>
      <c r="P109" s="146"/>
      <c r="Q109" s="146"/>
      <c r="R109" s="146"/>
      <c r="S109" s="146"/>
      <c r="T109" s="147"/>
      <c r="U109" s="146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 t="s">
        <v>114</v>
      </c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1" t="str">
        <f t="shared" si="2"/>
        <v>2 Spádová trubka s hrdlem</v>
      </c>
      <c r="BB109" s="140"/>
      <c r="BC109" s="140"/>
      <c r="BD109" s="140"/>
      <c r="BE109" s="140"/>
      <c r="BF109" s="140"/>
      <c r="BG109" s="140"/>
      <c r="BH109" s="140"/>
    </row>
    <row r="110" spans="1:60" outlineLevel="1" x14ac:dyDescent="0.3">
      <c r="A110" s="266"/>
      <c r="B110" s="263"/>
      <c r="C110" s="234" t="s">
        <v>195</v>
      </c>
      <c r="D110" s="235"/>
      <c r="E110" s="236"/>
      <c r="F110" s="237"/>
      <c r="G110" s="238"/>
      <c r="H110" s="155"/>
      <c r="I110" s="155"/>
      <c r="J110" s="155"/>
      <c r="K110" s="155"/>
      <c r="L110" s="155"/>
      <c r="M110" s="155"/>
      <c r="N110" s="146"/>
      <c r="O110" s="146"/>
      <c r="P110" s="146"/>
      <c r="Q110" s="146"/>
      <c r="R110" s="146"/>
      <c r="S110" s="146"/>
      <c r="T110" s="147"/>
      <c r="U110" s="146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114</v>
      </c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1" t="str">
        <f t="shared" si="2"/>
        <v>3 Trubková spona s narážecím kolíkem</v>
      </c>
      <c r="BB110" s="140"/>
      <c r="BC110" s="140"/>
      <c r="BD110" s="140"/>
      <c r="BE110" s="140"/>
      <c r="BF110" s="140"/>
      <c r="BG110" s="140"/>
      <c r="BH110" s="140"/>
    </row>
    <row r="111" spans="1:60" outlineLevel="1" x14ac:dyDescent="0.3">
      <c r="A111" s="266"/>
      <c r="B111" s="263"/>
      <c r="C111" s="234" t="s">
        <v>196</v>
      </c>
      <c r="D111" s="235"/>
      <c r="E111" s="236"/>
      <c r="F111" s="237"/>
      <c r="G111" s="238"/>
      <c r="H111" s="155"/>
      <c r="I111" s="155"/>
      <c r="J111" s="155"/>
      <c r="K111" s="155"/>
      <c r="L111" s="155"/>
      <c r="M111" s="155"/>
      <c r="N111" s="146"/>
      <c r="O111" s="146"/>
      <c r="P111" s="146"/>
      <c r="Q111" s="146"/>
      <c r="R111" s="146"/>
      <c r="S111" s="146"/>
      <c r="T111" s="147"/>
      <c r="U111" s="146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 t="s">
        <v>114</v>
      </c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1" t="str">
        <f t="shared" si="2"/>
        <v>4 Oblouk trubky 45 st.</v>
      </c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3">
      <c r="A112" s="266"/>
      <c r="B112" s="263"/>
      <c r="C112" s="234" t="s">
        <v>197</v>
      </c>
      <c r="D112" s="235"/>
      <c r="E112" s="236"/>
      <c r="F112" s="237"/>
      <c r="G112" s="238"/>
      <c r="H112" s="155"/>
      <c r="I112" s="155"/>
      <c r="J112" s="155"/>
      <c r="K112" s="155"/>
      <c r="L112" s="155"/>
      <c r="M112" s="155"/>
      <c r="N112" s="146"/>
      <c r="O112" s="146"/>
      <c r="P112" s="146"/>
      <c r="Q112" s="146"/>
      <c r="R112" s="146"/>
      <c r="S112" s="146"/>
      <c r="T112" s="147"/>
      <c r="U112" s="146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114</v>
      </c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1" t="str">
        <f t="shared" si="2"/>
        <v>5 Lapač splavenin</v>
      </c>
      <c r="BB112" s="140"/>
      <c r="BC112" s="140"/>
      <c r="BD112" s="140"/>
      <c r="BE112" s="140"/>
      <c r="BF112" s="140"/>
      <c r="BG112" s="140"/>
      <c r="BH112" s="140"/>
    </row>
    <row r="113" spans="1:60" ht="20.6" outlineLevel="1" x14ac:dyDescent="0.3">
      <c r="A113" s="266">
        <v>31</v>
      </c>
      <c r="B113" s="261" t="s">
        <v>285</v>
      </c>
      <c r="C113" s="173" t="s">
        <v>200</v>
      </c>
      <c r="D113" s="146" t="s">
        <v>138</v>
      </c>
      <c r="E113" s="151">
        <v>154</v>
      </c>
      <c r="F113" s="154">
        <f>H113+J113</f>
        <v>0</v>
      </c>
      <c r="G113" s="155">
        <f>ROUND(E113*F113,2)</f>
        <v>0</v>
      </c>
      <c r="H113" s="155"/>
      <c r="I113" s="155">
        <f>ROUND(E113*H113,2)</f>
        <v>0</v>
      </c>
      <c r="J113" s="155"/>
      <c r="K113" s="155">
        <f>ROUND(E113*J113,2)</f>
        <v>0</v>
      </c>
      <c r="L113" s="155">
        <v>21</v>
      </c>
      <c r="M113" s="155">
        <f>G113*(1+L113/100)</f>
        <v>0</v>
      </c>
      <c r="N113" s="146">
        <v>2.7299999999999998E-3</v>
      </c>
      <c r="O113" s="146">
        <f>ROUND(E113*N113,5)</f>
        <v>0.42042000000000002</v>
      </c>
      <c r="P113" s="146">
        <v>0</v>
      </c>
      <c r="Q113" s="146">
        <f>ROUND(E113*P113,5)</f>
        <v>0</v>
      </c>
      <c r="R113" s="146"/>
      <c r="S113" s="146"/>
      <c r="T113" s="147">
        <v>0.67476000000000003</v>
      </c>
      <c r="U113" s="146">
        <f>ROUND(E113*T113,2)</f>
        <v>103.91</v>
      </c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112</v>
      </c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ht="20.6" outlineLevel="1" x14ac:dyDescent="0.3">
      <c r="A114" s="266">
        <v>32</v>
      </c>
      <c r="B114" s="261" t="s">
        <v>286</v>
      </c>
      <c r="C114" s="173" t="s">
        <v>201</v>
      </c>
      <c r="D114" s="146" t="s">
        <v>138</v>
      </c>
      <c r="E114" s="151">
        <v>14</v>
      </c>
      <c r="F114" s="154">
        <f>H114+J114</f>
        <v>0</v>
      </c>
      <c r="G114" s="155">
        <f>ROUND(E114*F114,2)</f>
        <v>0</v>
      </c>
      <c r="H114" s="155"/>
      <c r="I114" s="155">
        <f>ROUND(E114*H114,2)</f>
        <v>0</v>
      </c>
      <c r="J114" s="155"/>
      <c r="K114" s="155">
        <f>ROUND(E114*J114,2)</f>
        <v>0</v>
      </c>
      <c r="L114" s="155">
        <v>21</v>
      </c>
      <c r="M114" s="155">
        <f>G114*(1+L114/100)</f>
        <v>0</v>
      </c>
      <c r="N114" s="146">
        <v>1.2600000000000001E-3</v>
      </c>
      <c r="O114" s="146">
        <f>ROUND(E114*N114,5)</f>
        <v>1.7639999999999999E-2</v>
      </c>
      <c r="P114" s="146">
        <v>0</v>
      </c>
      <c r="Q114" s="146">
        <f>ROUND(E114*P114,5)</f>
        <v>0</v>
      </c>
      <c r="R114" s="146"/>
      <c r="S114" s="146"/>
      <c r="T114" s="147">
        <v>1.5281199999999999</v>
      </c>
      <c r="U114" s="146">
        <f>ROUND(E114*T114,2)</f>
        <v>21.39</v>
      </c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112</v>
      </c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3">
      <c r="A115" s="266">
        <v>33</v>
      </c>
      <c r="B115" s="261" t="s">
        <v>287</v>
      </c>
      <c r="C115" s="173" t="s">
        <v>202</v>
      </c>
      <c r="D115" s="146" t="s">
        <v>0</v>
      </c>
      <c r="E115" s="151">
        <v>2.35</v>
      </c>
      <c r="F115" s="154">
        <f>H115+J115</f>
        <v>0</v>
      </c>
      <c r="G115" s="155">
        <f>ROUND(E115*F115,2)</f>
        <v>0</v>
      </c>
      <c r="H115" s="155"/>
      <c r="I115" s="155">
        <f>ROUND(E115*H115,2)</f>
        <v>0</v>
      </c>
      <c r="J115" s="155"/>
      <c r="K115" s="155">
        <f>ROUND(E115*J115,2)</f>
        <v>0</v>
      </c>
      <c r="L115" s="155">
        <v>21</v>
      </c>
      <c r="M115" s="155">
        <f>G115*(1+L115/100)</f>
        <v>0</v>
      </c>
      <c r="N115" s="146">
        <v>0</v>
      </c>
      <c r="O115" s="146">
        <f>ROUND(E115*N115,5)</f>
        <v>0</v>
      </c>
      <c r="P115" s="146">
        <v>0</v>
      </c>
      <c r="Q115" s="146">
        <f>ROUND(E115*P115,5)</f>
        <v>0</v>
      </c>
      <c r="R115" s="146"/>
      <c r="S115" s="146"/>
      <c r="T115" s="147">
        <v>0</v>
      </c>
      <c r="U115" s="146">
        <f>ROUND(E115*T115,2)</f>
        <v>0</v>
      </c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112</v>
      </c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x14ac:dyDescent="0.3">
      <c r="A116" s="267" t="s">
        <v>108</v>
      </c>
      <c r="B116" s="264" t="s">
        <v>79</v>
      </c>
      <c r="C116" s="175" t="s">
        <v>80</v>
      </c>
      <c r="D116" s="149"/>
      <c r="E116" s="153"/>
      <c r="F116" s="156"/>
      <c r="G116" s="156">
        <f>SUMIF(AE117:AE145,"&lt;&gt;NOR",G117:G145)</f>
        <v>0</v>
      </c>
      <c r="H116" s="156"/>
      <c r="I116" s="156">
        <f>SUM(I117:I145)</f>
        <v>0</v>
      </c>
      <c r="J116" s="156"/>
      <c r="K116" s="156">
        <f>SUM(K117:K145)</f>
        <v>0</v>
      </c>
      <c r="L116" s="156"/>
      <c r="M116" s="156">
        <f>SUM(M117:M145)</f>
        <v>0</v>
      </c>
      <c r="N116" s="149"/>
      <c r="O116" s="149">
        <f>SUM(O117:O145)</f>
        <v>2.8249999999999997</v>
      </c>
      <c r="P116" s="149"/>
      <c r="Q116" s="149">
        <f>SUM(Q117:Q145)</f>
        <v>0</v>
      </c>
      <c r="R116" s="149"/>
      <c r="S116" s="149"/>
      <c r="T116" s="150"/>
      <c r="U116" s="149">
        <f>SUM(U117:U145)</f>
        <v>2923.53</v>
      </c>
      <c r="AE116" t="s">
        <v>109</v>
      </c>
    </row>
    <row r="117" spans="1:60" ht="20.6" outlineLevel="1" x14ac:dyDescent="0.3">
      <c r="A117" s="266">
        <v>34</v>
      </c>
      <c r="B117" s="261" t="s">
        <v>288</v>
      </c>
      <c r="C117" s="173" t="s">
        <v>203</v>
      </c>
      <c r="D117" s="146" t="s">
        <v>204</v>
      </c>
      <c r="E117" s="151">
        <v>54074</v>
      </c>
      <c r="F117" s="154">
        <f>H117+J117</f>
        <v>0</v>
      </c>
      <c r="G117" s="155">
        <f>ROUND(E117*F117,2)</f>
        <v>0</v>
      </c>
      <c r="H117" s="155"/>
      <c r="I117" s="155">
        <f>ROUND(E117*H117,2)</f>
        <v>0</v>
      </c>
      <c r="J117" s="155"/>
      <c r="K117" s="155">
        <f>ROUND(E117*J117,2)</f>
        <v>0</v>
      </c>
      <c r="L117" s="155">
        <v>21</v>
      </c>
      <c r="M117" s="155">
        <f>G117*(1+L117/100)</f>
        <v>0</v>
      </c>
      <c r="N117" s="146">
        <v>5.0000000000000002E-5</v>
      </c>
      <c r="O117" s="146">
        <f>ROUND(E117*N117,5)</f>
        <v>2.7037</v>
      </c>
      <c r="P117" s="146">
        <v>0</v>
      </c>
      <c r="Q117" s="146">
        <f>ROUND(E117*P117,5)</f>
        <v>0</v>
      </c>
      <c r="R117" s="146"/>
      <c r="S117" s="146"/>
      <c r="T117" s="147">
        <v>3.4000000000000002E-2</v>
      </c>
      <c r="U117" s="146">
        <f>ROUND(E117*T117,2)</f>
        <v>1838.52</v>
      </c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 t="s">
        <v>112</v>
      </c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3">
      <c r="A118" s="266"/>
      <c r="C118" s="234" t="s">
        <v>244</v>
      </c>
      <c r="D118" s="235"/>
      <c r="E118" s="236"/>
      <c r="F118" s="237"/>
      <c r="G118" s="238"/>
      <c r="H118" s="155"/>
      <c r="I118" s="155"/>
      <c r="J118" s="155"/>
      <c r="K118" s="155"/>
      <c r="L118" s="155"/>
      <c r="M118" s="155"/>
      <c r="N118" s="146"/>
      <c r="O118" s="146"/>
      <c r="P118" s="146"/>
      <c r="Q118" s="146"/>
      <c r="R118" s="146"/>
      <c r="S118" s="146"/>
      <c r="T118" s="147"/>
      <c r="U118" s="146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 t="s">
        <v>114</v>
      </c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1" t="str">
        <f>C118</f>
        <v>Veškeré ocelové prvky venkovní konstrukce budou opatřeny protikorozní ochranou žárovým</v>
      </c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3">
      <c r="A119" s="266"/>
      <c r="C119" s="234" t="s">
        <v>245</v>
      </c>
      <c r="D119" s="235"/>
      <c r="E119" s="236"/>
      <c r="F119" s="237"/>
      <c r="G119" s="238"/>
      <c r="H119" s="155"/>
      <c r="I119" s="155"/>
      <c r="J119" s="155"/>
      <c r="K119" s="155"/>
      <c r="L119" s="155"/>
      <c r="M119" s="155"/>
      <c r="N119" s="146"/>
      <c r="O119" s="146"/>
      <c r="P119" s="146"/>
      <c r="Q119" s="146"/>
      <c r="R119" s="146"/>
      <c r="S119" s="146"/>
      <c r="T119" s="147"/>
      <c r="U119" s="146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 t="s">
        <v>114</v>
      </c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1" t="str">
        <f>C119</f>
        <v>zinkováním ponorem dle normy ČSN EN ISO 1461. Minimální tloušťka zinkového</v>
      </c>
      <c r="BB119" s="140"/>
      <c r="BC119" s="140"/>
      <c r="BD119" s="140"/>
      <c r="BE119" s="140"/>
      <c r="BF119" s="140"/>
      <c r="BG119" s="140"/>
      <c r="BH119" s="140"/>
    </row>
    <row r="120" spans="1:60" outlineLevel="1" x14ac:dyDescent="0.3">
      <c r="A120" s="266"/>
      <c r="C120" s="234" t="s">
        <v>205</v>
      </c>
      <c r="D120" s="235"/>
      <c r="E120" s="236"/>
      <c r="F120" s="237"/>
      <c r="G120" s="238"/>
      <c r="H120" s="155"/>
      <c r="I120" s="155"/>
      <c r="J120" s="155"/>
      <c r="K120" s="155"/>
      <c r="L120" s="155"/>
      <c r="M120" s="155"/>
      <c r="N120" s="146"/>
      <c r="O120" s="146"/>
      <c r="P120" s="146"/>
      <c r="Q120" s="146"/>
      <c r="R120" s="146"/>
      <c r="S120" s="146"/>
      <c r="T120" s="147"/>
      <c r="U120" s="146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 t="s">
        <v>114</v>
      </c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1" t="str">
        <f>C120</f>
        <v>povlaku:  70 µm. Povrch musí být rovnoměrný, bez holých míst, okují a strusek.</v>
      </c>
      <c r="BB120" s="140"/>
      <c r="BC120" s="140"/>
      <c r="BD120" s="140"/>
      <c r="BE120" s="140"/>
      <c r="BF120" s="140"/>
      <c r="BG120" s="140"/>
      <c r="BH120" s="140"/>
    </row>
    <row r="121" spans="1:60" ht="20.6" outlineLevel="1" x14ac:dyDescent="0.3">
      <c r="A121" s="266">
        <v>35</v>
      </c>
      <c r="B121" s="261" t="s">
        <v>289</v>
      </c>
      <c r="C121" s="173" t="s">
        <v>206</v>
      </c>
      <c r="D121" s="146" t="s">
        <v>158</v>
      </c>
      <c r="E121" s="151">
        <v>665</v>
      </c>
      <c r="F121" s="154">
        <f>H121+J121</f>
        <v>0</v>
      </c>
      <c r="G121" s="155">
        <f>ROUND(E121*F121,2)</f>
        <v>0</v>
      </c>
      <c r="H121" s="155"/>
      <c r="I121" s="155">
        <f>ROUND(E121*H121,2)</f>
        <v>0</v>
      </c>
      <c r="J121" s="155"/>
      <c r="K121" s="155">
        <f>ROUND(E121*J121,2)</f>
        <v>0</v>
      </c>
      <c r="L121" s="155">
        <v>21</v>
      </c>
      <c r="M121" s="155">
        <f>G121*(1+L121/100)</f>
        <v>0</v>
      </c>
      <c r="N121" s="146">
        <v>6.0000000000000002E-5</v>
      </c>
      <c r="O121" s="146">
        <f>ROUND(E121*N121,5)</f>
        <v>3.9899999999999998E-2</v>
      </c>
      <c r="P121" s="146">
        <v>0</v>
      </c>
      <c r="Q121" s="146">
        <f>ROUND(E121*P121,5)</f>
        <v>0</v>
      </c>
      <c r="R121" s="146"/>
      <c r="S121" s="146"/>
      <c r="T121" s="147">
        <v>0.91400000000000003</v>
      </c>
      <c r="U121" s="146">
        <f>ROUND(E121*T121,2)</f>
        <v>607.80999999999995</v>
      </c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 t="s">
        <v>112</v>
      </c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</row>
    <row r="122" spans="1:60" outlineLevel="1" x14ac:dyDescent="0.3">
      <c r="A122" s="266"/>
      <c r="C122" s="234" t="s">
        <v>246</v>
      </c>
      <c r="D122" s="235"/>
      <c r="E122" s="236"/>
      <c r="F122" s="237"/>
      <c r="G122" s="238"/>
      <c r="H122" s="155"/>
      <c r="I122" s="155"/>
      <c r="J122" s="155"/>
      <c r="K122" s="155"/>
      <c r="L122" s="155"/>
      <c r="M122" s="155"/>
      <c r="N122" s="146"/>
      <c r="O122" s="146"/>
      <c r="P122" s="146"/>
      <c r="Q122" s="146"/>
      <c r="R122" s="146"/>
      <c r="S122" s="146"/>
      <c r="T122" s="147"/>
      <c r="U122" s="146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 t="s">
        <v>114</v>
      </c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1" t="str">
        <f>C122</f>
        <v>plech trapézový TR 55/250/S320GD - tl. 0,75 mm s uložením přes dvě pole jako spojitý nosník</v>
      </c>
      <c r="BB122" s="140"/>
      <c r="BC122" s="140"/>
      <c r="BD122" s="140"/>
      <c r="BE122" s="140"/>
      <c r="BF122" s="140"/>
      <c r="BG122" s="140"/>
      <c r="BH122" s="140"/>
    </row>
    <row r="123" spans="1:60" outlineLevel="1" x14ac:dyDescent="0.3">
      <c r="A123" s="266"/>
      <c r="C123" s="234" t="s">
        <v>207</v>
      </c>
      <c r="D123" s="235"/>
      <c r="E123" s="236"/>
      <c r="F123" s="237"/>
      <c r="G123" s="238"/>
      <c r="H123" s="155"/>
      <c r="I123" s="155"/>
      <c r="J123" s="155"/>
      <c r="K123" s="155"/>
      <c r="L123" s="155"/>
      <c r="M123" s="155"/>
      <c r="N123" s="146"/>
      <c r="O123" s="146"/>
      <c r="P123" s="146"/>
      <c r="Q123" s="146"/>
      <c r="R123" s="146"/>
      <c r="S123" s="146"/>
      <c r="T123" s="147"/>
      <c r="U123" s="146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 t="s">
        <v>114</v>
      </c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1" t="str">
        <f>C123</f>
        <v>včetně spojovacího a těsnícího materiálu</v>
      </c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3">
      <c r="A124" s="266"/>
      <c r="C124" s="234" t="s">
        <v>208</v>
      </c>
      <c r="D124" s="235"/>
      <c r="E124" s="236"/>
      <c r="F124" s="237"/>
      <c r="G124" s="238"/>
      <c r="H124" s="155"/>
      <c r="I124" s="155"/>
      <c r="J124" s="155"/>
      <c r="K124" s="155"/>
      <c r="L124" s="155"/>
      <c r="M124" s="155"/>
      <c r="N124" s="146"/>
      <c r="O124" s="146"/>
      <c r="P124" s="146"/>
      <c r="Q124" s="146"/>
      <c r="R124" s="146"/>
      <c r="S124" s="146"/>
      <c r="T124" s="147"/>
      <c r="U124" s="146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 t="s">
        <v>114</v>
      </c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1" t="str">
        <f>C124</f>
        <v>Povrchová úprava Z 200-275 g/m2</v>
      </c>
      <c r="BB124" s="140"/>
      <c r="BC124" s="140"/>
      <c r="BD124" s="140"/>
      <c r="BE124" s="140"/>
      <c r="BF124" s="140"/>
      <c r="BG124" s="140"/>
      <c r="BH124" s="140"/>
    </row>
    <row r="125" spans="1:60" outlineLevel="1" x14ac:dyDescent="0.3">
      <c r="A125" s="266"/>
      <c r="C125" s="234" t="s">
        <v>209</v>
      </c>
      <c r="D125" s="235"/>
      <c r="E125" s="236"/>
      <c r="F125" s="237"/>
      <c r="G125" s="238"/>
      <c r="H125" s="155"/>
      <c r="I125" s="155"/>
      <c r="J125" s="155"/>
      <c r="K125" s="155"/>
      <c r="L125" s="155"/>
      <c r="M125" s="155"/>
      <c r="N125" s="146"/>
      <c r="O125" s="146"/>
      <c r="P125" s="146"/>
      <c r="Q125" s="146"/>
      <c r="R125" s="146"/>
      <c r="S125" s="146"/>
      <c r="T125" s="147"/>
      <c r="U125" s="146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 t="s">
        <v>114</v>
      </c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1" t="str">
        <f>C125</f>
        <v>25µm polyesterový lak / 7-10µm ochranný lak; odstín RAL 9007</v>
      </c>
      <c r="BB125" s="140"/>
      <c r="BC125" s="140"/>
      <c r="BD125" s="140"/>
      <c r="BE125" s="140"/>
      <c r="BF125" s="140"/>
      <c r="BG125" s="140"/>
      <c r="BH125" s="140"/>
    </row>
    <row r="126" spans="1:60" ht="20.6" outlineLevel="1" x14ac:dyDescent="0.3">
      <c r="A126" s="266">
        <v>36</v>
      </c>
      <c r="B126" s="261" t="s">
        <v>289</v>
      </c>
      <c r="C126" s="173" t="s">
        <v>210</v>
      </c>
      <c r="D126" s="146" t="s">
        <v>158</v>
      </c>
      <c r="E126" s="151">
        <v>473</v>
      </c>
      <c r="F126" s="154">
        <f>H126+J126</f>
        <v>0</v>
      </c>
      <c r="G126" s="155">
        <f>ROUND(E126*F126,2)</f>
        <v>0</v>
      </c>
      <c r="H126" s="155"/>
      <c r="I126" s="155">
        <f>ROUND(E126*H126,2)</f>
        <v>0</v>
      </c>
      <c r="J126" s="155"/>
      <c r="K126" s="155">
        <f>ROUND(E126*J126,2)</f>
        <v>0</v>
      </c>
      <c r="L126" s="155">
        <v>21</v>
      </c>
      <c r="M126" s="155">
        <f>G126*(1+L126/100)</f>
        <v>0</v>
      </c>
      <c r="N126" s="146">
        <v>6.0000000000000002E-5</v>
      </c>
      <c r="O126" s="146">
        <f>ROUND(E126*N126,5)</f>
        <v>2.8379999999999999E-2</v>
      </c>
      <c r="P126" s="146">
        <v>0</v>
      </c>
      <c r="Q126" s="146">
        <f>ROUND(E126*P126,5)</f>
        <v>0</v>
      </c>
      <c r="R126" s="146"/>
      <c r="S126" s="146"/>
      <c r="T126" s="147">
        <v>0.91400000000000003</v>
      </c>
      <c r="U126" s="146">
        <f>ROUND(E126*T126,2)</f>
        <v>432.32</v>
      </c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 t="s">
        <v>112</v>
      </c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ht="21" outlineLevel="1" x14ac:dyDescent="0.3">
      <c r="A127" s="266"/>
      <c r="C127" s="234" t="s">
        <v>211</v>
      </c>
      <c r="D127" s="235"/>
      <c r="E127" s="236"/>
      <c r="F127" s="237"/>
      <c r="G127" s="238"/>
      <c r="H127" s="155"/>
      <c r="I127" s="155"/>
      <c r="J127" s="155"/>
      <c r="K127" s="155"/>
      <c r="L127" s="155"/>
      <c r="M127" s="155"/>
      <c r="N127" s="146"/>
      <c r="O127" s="146"/>
      <c r="P127" s="146"/>
      <c r="Q127" s="146"/>
      <c r="R127" s="146"/>
      <c r="S127" s="146"/>
      <c r="T127" s="147"/>
      <c r="U127" s="146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 t="s">
        <v>114</v>
      </c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1" t="str">
        <f>C127</f>
        <v>plech trapézový 1x TR 153/290/S320GD - tl. 1,5 mm s uložením přes dvě pole jako spojitý nosník - plocha 343 m2</v>
      </c>
      <c r="BB127" s="140"/>
      <c r="BC127" s="140"/>
      <c r="BD127" s="140"/>
      <c r="BE127" s="140"/>
      <c r="BF127" s="140"/>
      <c r="BG127" s="140"/>
      <c r="BH127" s="140"/>
    </row>
    <row r="128" spans="1:60" ht="21" outlineLevel="1" x14ac:dyDescent="0.3">
      <c r="A128" s="266"/>
      <c r="C128" s="234" t="s">
        <v>212</v>
      </c>
      <c r="D128" s="235"/>
      <c r="E128" s="236"/>
      <c r="F128" s="237"/>
      <c r="G128" s="238"/>
      <c r="H128" s="155"/>
      <c r="I128" s="155"/>
      <c r="J128" s="155"/>
      <c r="K128" s="155"/>
      <c r="L128" s="155"/>
      <c r="M128" s="155"/>
      <c r="N128" s="146"/>
      <c r="O128" s="146"/>
      <c r="P128" s="146"/>
      <c r="Q128" s="146"/>
      <c r="R128" s="146"/>
      <c r="S128" s="146"/>
      <c r="T128" s="147"/>
      <c r="U128" s="146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 t="s">
        <v>114</v>
      </c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1" t="str">
        <f>C128</f>
        <v>plech trapézový 2x TR 153/290/S320GD - tl. 1,5 mm s uložením přes dvě pole jako spojitý nosník - plocha 65 m2</v>
      </c>
      <c r="BB128" s="140"/>
      <c r="BC128" s="140"/>
      <c r="BD128" s="140"/>
      <c r="BE128" s="140"/>
      <c r="BF128" s="140"/>
      <c r="BG128" s="140"/>
      <c r="BH128" s="140"/>
    </row>
    <row r="129" spans="1:60" outlineLevel="1" x14ac:dyDescent="0.3">
      <c r="A129" s="266"/>
      <c r="C129" s="234" t="s">
        <v>207</v>
      </c>
      <c r="D129" s="235"/>
      <c r="E129" s="236"/>
      <c r="F129" s="237"/>
      <c r="G129" s="238"/>
      <c r="H129" s="155"/>
      <c r="I129" s="155"/>
      <c r="J129" s="155"/>
      <c r="K129" s="155"/>
      <c r="L129" s="155"/>
      <c r="M129" s="155"/>
      <c r="N129" s="146"/>
      <c r="O129" s="146"/>
      <c r="P129" s="146"/>
      <c r="Q129" s="146"/>
      <c r="R129" s="146"/>
      <c r="S129" s="146"/>
      <c r="T129" s="147"/>
      <c r="U129" s="146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 t="s">
        <v>114</v>
      </c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1" t="str">
        <f>C129</f>
        <v>včetně spojovacího a těsnícího materiálu</v>
      </c>
      <c r="BB129" s="140"/>
      <c r="BC129" s="140"/>
      <c r="BD129" s="140"/>
      <c r="BE129" s="140"/>
      <c r="BF129" s="140"/>
      <c r="BG129" s="140"/>
      <c r="BH129" s="140"/>
    </row>
    <row r="130" spans="1:60" outlineLevel="1" x14ac:dyDescent="0.3">
      <c r="A130" s="266"/>
      <c r="C130" s="234" t="s">
        <v>208</v>
      </c>
      <c r="D130" s="235"/>
      <c r="E130" s="236"/>
      <c r="F130" s="237"/>
      <c r="G130" s="238"/>
      <c r="H130" s="155"/>
      <c r="I130" s="155"/>
      <c r="J130" s="155"/>
      <c r="K130" s="155"/>
      <c r="L130" s="155"/>
      <c r="M130" s="155"/>
      <c r="N130" s="146"/>
      <c r="O130" s="146"/>
      <c r="P130" s="146"/>
      <c r="Q130" s="146"/>
      <c r="R130" s="146"/>
      <c r="S130" s="146"/>
      <c r="T130" s="147"/>
      <c r="U130" s="146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 t="s">
        <v>114</v>
      </c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1" t="str">
        <f>C130</f>
        <v>Povrchová úprava Z 200-275 g/m2</v>
      </c>
      <c r="BB130" s="140"/>
      <c r="BC130" s="140"/>
      <c r="BD130" s="140"/>
      <c r="BE130" s="140"/>
      <c r="BF130" s="140"/>
      <c r="BG130" s="140"/>
      <c r="BH130" s="140"/>
    </row>
    <row r="131" spans="1:60" outlineLevel="1" x14ac:dyDescent="0.3">
      <c r="A131" s="266"/>
      <c r="B131" s="263"/>
      <c r="C131" s="234" t="s">
        <v>209</v>
      </c>
      <c r="D131" s="235"/>
      <c r="E131" s="236"/>
      <c r="F131" s="237"/>
      <c r="G131" s="238"/>
      <c r="H131" s="155"/>
      <c r="I131" s="155"/>
      <c r="J131" s="155"/>
      <c r="K131" s="155"/>
      <c r="L131" s="155"/>
      <c r="M131" s="155"/>
      <c r="N131" s="146"/>
      <c r="O131" s="146"/>
      <c r="P131" s="146"/>
      <c r="Q131" s="146"/>
      <c r="R131" s="146"/>
      <c r="S131" s="146"/>
      <c r="T131" s="147"/>
      <c r="U131" s="146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 t="s">
        <v>114</v>
      </c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1" t="str">
        <f>C131</f>
        <v>25µm polyesterový lak / 7-10µm ochranný lak; odstín RAL 9007</v>
      </c>
      <c r="BB131" s="140"/>
      <c r="BC131" s="140"/>
      <c r="BD131" s="140"/>
      <c r="BE131" s="140"/>
      <c r="BF131" s="140"/>
      <c r="BG131" s="140"/>
      <c r="BH131" s="140"/>
    </row>
    <row r="132" spans="1:60" outlineLevel="1" x14ac:dyDescent="0.3">
      <c r="A132" s="266"/>
      <c r="B132" s="263"/>
      <c r="C132" s="174" t="s">
        <v>213</v>
      </c>
      <c r="D132" s="148"/>
      <c r="E132" s="152">
        <v>473</v>
      </c>
      <c r="F132" s="155"/>
      <c r="G132" s="155"/>
      <c r="H132" s="155"/>
      <c r="I132" s="155"/>
      <c r="J132" s="155"/>
      <c r="K132" s="155"/>
      <c r="L132" s="155"/>
      <c r="M132" s="155"/>
      <c r="N132" s="146"/>
      <c r="O132" s="146"/>
      <c r="P132" s="146"/>
      <c r="Q132" s="146"/>
      <c r="R132" s="146"/>
      <c r="S132" s="146"/>
      <c r="T132" s="147"/>
      <c r="U132" s="146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 t="s">
        <v>120</v>
      </c>
      <c r="AF132" s="140">
        <v>0</v>
      </c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ht="20.6" outlineLevel="1" x14ac:dyDescent="0.3">
      <c r="A133" s="266">
        <v>37</v>
      </c>
      <c r="B133" s="261" t="s">
        <v>290</v>
      </c>
      <c r="C133" s="173" t="s">
        <v>214</v>
      </c>
      <c r="D133" s="146" t="s">
        <v>215</v>
      </c>
      <c r="E133" s="151">
        <v>17</v>
      </c>
      <c r="F133" s="154">
        <f>H133+J133</f>
        <v>0</v>
      </c>
      <c r="G133" s="155">
        <f>ROUND(E133*F133,2)</f>
        <v>0</v>
      </c>
      <c r="H133" s="155"/>
      <c r="I133" s="155">
        <f>ROUND(E133*H133,2)</f>
        <v>0</v>
      </c>
      <c r="J133" s="155"/>
      <c r="K133" s="155">
        <f>ROUND(E133*J133,2)</f>
        <v>0</v>
      </c>
      <c r="L133" s="155">
        <v>21</v>
      </c>
      <c r="M133" s="155">
        <f>G133*(1+L133/100)</f>
        <v>0</v>
      </c>
      <c r="N133" s="146">
        <v>0</v>
      </c>
      <c r="O133" s="146">
        <f>ROUND(E133*N133,5)</f>
        <v>0</v>
      </c>
      <c r="P133" s="146">
        <v>0</v>
      </c>
      <c r="Q133" s="146">
        <f>ROUND(E133*P133,5)</f>
        <v>0</v>
      </c>
      <c r="R133" s="146"/>
      <c r="S133" s="146"/>
      <c r="T133" s="147">
        <v>2.64</v>
      </c>
      <c r="U133" s="146">
        <f>ROUND(E133*T133,2)</f>
        <v>44.88</v>
      </c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 t="s">
        <v>112</v>
      </c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outlineLevel="1" x14ac:dyDescent="0.3">
      <c r="A134" s="266"/>
      <c r="C134" s="234" t="s">
        <v>216</v>
      </c>
      <c r="D134" s="235"/>
      <c r="E134" s="236"/>
      <c r="F134" s="237"/>
      <c r="G134" s="238"/>
      <c r="H134" s="155"/>
      <c r="I134" s="155"/>
      <c r="J134" s="155"/>
      <c r="K134" s="155"/>
      <c r="L134" s="155"/>
      <c r="M134" s="155"/>
      <c r="N134" s="146"/>
      <c r="O134" s="146"/>
      <c r="P134" s="146"/>
      <c r="Q134" s="146"/>
      <c r="R134" s="146"/>
      <c r="S134" s="146"/>
      <c r="T134" s="147"/>
      <c r="U134" s="146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 t="s">
        <v>114</v>
      </c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1" t="str">
        <f t="shared" ref="BA134:BA141" si="3">C134</f>
        <v>Certifikovány podle ČSN EN 795:2013 a CEN/TS 16415:2013 (pro 3 osoby),</v>
      </c>
      <c r="BB134" s="140"/>
      <c r="BC134" s="140"/>
      <c r="BD134" s="140"/>
      <c r="BE134" s="140"/>
      <c r="BF134" s="140"/>
      <c r="BG134" s="140"/>
      <c r="BH134" s="140"/>
    </row>
    <row r="135" spans="1:60" outlineLevel="1" x14ac:dyDescent="0.3">
      <c r="A135" s="266"/>
      <c r="C135" s="234" t="s">
        <v>217</v>
      </c>
      <c r="D135" s="235"/>
      <c r="E135" s="236"/>
      <c r="F135" s="237"/>
      <c r="G135" s="238"/>
      <c r="H135" s="155"/>
      <c r="I135" s="155"/>
      <c r="J135" s="155"/>
      <c r="K135" s="155"/>
      <c r="L135" s="155"/>
      <c r="M135" s="155"/>
      <c r="N135" s="146"/>
      <c r="O135" s="146"/>
      <c r="P135" s="146"/>
      <c r="Q135" s="146"/>
      <c r="R135" s="146"/>
      <c r="S135" s="146"/>
      <c r="T135" s="147"/>
      <c r="U135" s="146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 t="s">
        <v>114</v>
      </c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1" t="str">
        <f t="shared" si="3"/>
        <v>Musí splňovat všeobecné stavebně technické povolení od DIBt (spolupůsobení s podkladem),</v>
      </c>
      <c r="BB135" s="140"/>
      <c r="BC135" s="140"/>
      <c r="BD135" s="140"/>
      <c r="BE135" s="140"/>
      <c r="BF135" s="140"/>
      <c r="BG135" s="140"/>
      <c r="BH135" s="140"/>
    </row>
    <row r="136" spans="1:60" outlineLevel="1" x14ac:dyDescent="0.3">
      <c r="A136" s="266"/>
      <c r="C136" s="234" t="s">
        <v>218</v>
      </c>
      <c r="D136" s="235"/>
      <c r="E136" s="236"/>
      <c r="F136" s="237"/>
      <c r="G136" s="238"/>
      <c r="H136" s="155"/>
      <c r="I136" s="155"/>
      <c r="J136" s="155"/>
      <c r="K136" s="155"/>
      <c r="L136" s="155"/>
      <c r="M136" s="155"/>
      <c r="N136" s="146"/>
      <c r="O136" s="146"/>
      <c r="P136" s="146"/>
      <c r="Q136" s="146"/>
      <c r="R136" s="146"/>
      <c r="S136" s="146"/>
      <c r="T136" s="147"/>
      <c r="U136" s="146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 t="s">
        <v>114</v>
      </c>
      <c r="AF136" s="140"/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1" t="str">
        <f t="shared" si="3"/>
        <v>Musí být vyrobeny kompletně z nerezu (včetně základnové desky - materiál 1.4301),</v>
      </c>
      <c r="BB136" s="140"/>
      <c r="BC136" s="140"/>
      <c r="BD136" s="140"/>
      <c r="BE136" s="140"/>
      <c r="BF136" s="140"/>
      <c r="BG136" s="140"/>
      <c r="BH136" s="140"/>
    </row>
    <row r="137" spans="1:60" outlineLevel="1" x14ac:dyDescent="0.3">
      <c r="A137" s="266"/>
      <c r="B137" s="263"/>
      <c r="C137" s="234" t="s">
        <v>219</v>
      </c>
      <c r="D137" s="235"/>
      <c r="E137" s="236"/>
      <c r="F137" s="237"/>
      <c r="G137" s="238"/>
      <c r="H137" s="155"/>
      <c r="I137" s="155"/>
      <c r="J137" s="155"/>
      <c r="K137" s="155"/>
      <c r="L137" s="155"/>
      <c r="M137" s="155"/>
      <c r="N137" s="146"/>
      <c r="O137" s="146"/>
      <c r="P137" s="146"/>
      <c r="Q137" s="146"/>
      <c r="R137" s="146"/>
      <c r="S137" s="146"/>
      <c r="T137" s="147"/>
      <c r="U137" s="146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 t="s">
        <v>114</v>
      </c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1" t="str">
        <f t="shared" si="3"/>
        <v>Způsob kotvení na podklad nesmí tvořit tepelný most (podložky součástí výrobku).</v>
      </c>
      <c r="BB137" s="140"/>
      <c r="BC137" s="140"/>
      <c r="BD137" s="140"/>
      <c r="BE137" s="140"/>
      <c r="BF137" s="140"/>
      <c r="BG137" s="140"/>
      <c r="BH137" s="140"/>
    </row>
    <row r="138" spans="1:60" outlineLevel="1" x14ac:dyDescent="0.3">
      <c r="A138" s="266"/>
      <c r="B138" s="263"/>
      <c r="C138" s="234" t="s">
        <v>247</v>
      </c>
      <c r="D138" s="235"/>
      <c r="E138" s="236"/>
      <c r="F138" s="237"/>
      <c r="G138" s="238"/>
      <c r="H138" s="155"/>
      <c r="I138" s="155"/>
      <c r="J138" s="155"/>
      <c r="K138" s="155"/>
      <c r="L138" s="155"/>
      <c r="M138" s="155"/>
      <c r="N138" s="146"/>
      <c r="O138" s="146"/>
      <c r="P138" s="146"/>
      <c r="Q138" s="146"/>
      <c r="R138" s="146"/>
      <c r="S138" s="146"/>
      <c r="T138" s="147"/>
      <c r="U138" s="146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 t="s">
        <v>114</v>
      </c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1" t="str">
        <f t="shared" si="3"/>
        <v>Výška kotvicích bodů nad úrovní finální exteriérové vrstvy střešní konstrukce cca 200 mm,</v>
      </c>
      <c r="BB138" s="140"/>
      <c r="BC138" s="140"/>
      <c r="BD138" s="140"/>
      <c r="BE138" s="140"/>
      <c r="BF138" s="140"/>
      <c r="BG138" s="140"/>
      <c r="BH138" s="140"/>
    </row>
    <row r="139" spans="1:60" outlineLevel="1" x14ac:dyDescent="0.3">
      <c r="A139" s="266"/>
      <c r="B139" s="263"/>
      <c r="C139" s="234" t="s">
        <v>220</v>
      </c>
      <c r="D139" s="235"/>
      <c r="E139" s="236"/>
      <c r="F139" s="237"/>
      <c r="G139" s="238"/>
      <c r="H139" s="155"/>
      <c r="I139" s="155"/>
      <c r="J139" s="155"/>
      <c r="K139" s="155"/>
      <c r="L139" s="155"/>
      <c r="M139" s="155"/>
      <c r="N139" s="146"/>
      <c r="O139" s="146"/>
      <c r="P139" s="146"/>
      <c r="Q139" s="146"/>
      <c r="R139" s="146"/>
      <c r="S139" s="146"/>
      <c r="T139" s="147"/>
      <c r="U139" s="146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 t="s">
        <v>114</v>
      </c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1" t="str">
        <f t="shared" si="3"/>
        <v>Hydroizolační vodě nepropustná vrstva musí být vyvedena min. 150 mm nad povrch střechy.</v>
      </c>
      <c r="BB139" s="140"/>
      <c r="BC139" s="140"/>
      <c r="BD139" s="140"/>
      <c r="BE139" s="140"/>
      <c r="BF139" s="140"/>
      <c r="BG139" s="140"/>
      <c r="BH139" s="140"/>
    </row>
    <row r="140" spans="1:60" outlineLevel="1" x14ac:dyDescent="0.3">
      <c r="A140" s="266"/>
      <c r="B140" s="263"/>
      <c r="C140" s="234" t="s">
        <v>248</v>
      </c>
      <c r="D140" s="235"/>
      <c r="E140" s="236"/>
      <c r="F140" s="237"/>
      <c r="G140" s="238"/>
      <c r="H140" s="155"/>
      <c r="I140" s="155"/>
      <c r="J140" s="155"/>
      <c r="K140" s="155"/>
      <c r="L140" s="155"/>
      <c r="M140" s="155"/>
      <c r="N140" s="146"/>
      <c r="O140" s="146"/>
      <c r="P140" s="146"/>
      <c r="Q140" s="146"/>
      <c r="R140" s="146"/>
      <c r="S140" s="146"/>
      <c r="T140" s="147"/>
      <c r="U140" s="146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 t="s">
        <v>114</v>
      </c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1" t="str">
        <f t="shared" si="3"/>
        <v>Nerezový kotvicí bod pro trapézový plech osazený v pozitivním i negativním směru.</v>
      </c>
      <c r="BB140" s="140"/>
      <c r="BC140" s="140"/>
      <c r="BD140" s="140"/>
      <c r="BE140" s="140"/>
      <c r="BF140" s="140"/>
      <c r="BG140" s="140"/>
      <c r="BH140" s="140"/>
    </row>
    <row r="141" spans="1:60" outlineLevel="1" x14ac:dyDescent="0.3">
      <c r="A141" s="266"/>
      <c r="B141" s="263"/>
      <c r="C141" s="234" t="s">
        <v>221</v>
      </c>
      <c r="D141" s="235"/>
      <c r="E141" s="236"/>
      <c r="F141" s="237"/>
      <c r="G141" s="238"/>
      <c r="H141" s="155"/>
      <c r="I141" s="155"/>
      <c r="J141" s="155"/>
      <c r="K141" s="155"/>
      <c r="L141" s="155"/>
      <c r="M141" s="155"/>
      <c r="N141" s="146"/>
      <c r="O141" s="146"/>
      <c r="P141" s="146"/>
      <c r="Q141" s="146"/>
      <c r="R141" s="146"/>
      <c r="S141" s="146"/>
      <c r="T141" s="147"/>
      <c r="U141" s="146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 t="s">
        <v>114</v>
      </c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1" t="str">
        <f t="shared" si="3"/>
        <v>Instalace pomocí čtyř speciálních sklopných kotev z povrchu střechy.</v>
      </c>
      <c r="BB141" s="140"/>
      <c r="BC141" s="140"/>
      <c r="BD141" s="140"/>
      <c r="BE141" s="140"/>
      <c r="BF141" s="140"/>
      <c r="BG141" s="140"/>
      <c r="BH141" s="140"/>
    </row>
    <row r="142" spans="1:60" outlineLevel="1" x14ac:dyDescent="0.3">
      <c r="A142" s="266">
        <v>38</v>
      </c>
      <c r="B142" s="261" t="s">
        <v>291</v>
      </c>
      <c r="C142" s="173" t="s">
        <v>222</v>
      </c>
      <c r="D142" s="146" t="s">
        <v>215</v>
      </c>
      <c r="E142" s="151">
        <v>17</v>
      </c>
      <c r="F142" s="154">
        <f>H142+J142</f>
        <v>0</v>
      </c>
      <c r="G142" s="155">
        <f>ROUND(E142*F142,2)</f>
        <v>0</v>
      </c>
      <c r="H142" s="155"/>
      <c r="I142" s="155">
        <f>ROUND(E142*H142,2)</f>
        <v>0</v>
      </c>
      <c r="J142" s="155"/>
      <c r="K142" s="155">
        <f>ROUND(E142*J142,2)</f>
        <v>0</v>
      </c>
      <c r="L142" s="155">
        <v>21</v>
      </c>
      <c r="M142" s="155">
        <f>G142*(1+L142/100)</f>
        <v>0</v>
      </c>
      <c r="N142" s="146">
        <v>2.6800000000000001E-3</v>
      </c>
      <c r="O142" s="146">
        <f>ROUND(E142*N142,5)</f>
        <v>4.5560000000000003E-2</v>
      </c>
      <c r="P142" s="146">
        <v>0</v>
      </c>
      <c r="Q142" s="146">
        <f>ROUND(E142*P142,5)</f>
        <v>0</v>
      </c>
      <c r="R142" s="146"/>
      <c r="S142" s="146"/>
      <c r="T142" s="147">
        <v>0</v>
      </c>
      <c r="U142" s="146">
        <f>ROUND(E142*T142,2)</f>
        <v>0</v>
      </c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 t="s">
        <v>183</v>
      </c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outlineLevel="1" x14ac:dyDescent="0.3">
      <c r="A143" s="266"/>
      <c r="C143" s="234" t="s">
        <v>223</v>
      </c>
      <c r="D143" s="235"/>
      <c r="E143" s="236"/>
      <c r="F143" s="237"/>
      <c r="G143" s="238"/>
      <c r="H143" s="155"/>
      <c r="I143" s="155"/>
      <c r="J143" s="155"/>
      <c r="K143" s="155"/>
      <c r="L143" s="155"/>
      <c r="M143" s="155"/>
      <c r="N143" s="146"/>
      <c r="O143" s="146"/>
      <c r="P143" s="146"/>
      <c r="Q143" s="146"/>
      <c r="R143" s="146"/>
      <c r="S143" s="146"/>
      <c r="T143" s="147"/>
      <c r="U143" s="146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 t="s">
        <v>114</v>
      </c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1" t="str">
        <f>C143</f>
        <v>KOTVICÍ BOD TSL-SVSR 10</v>
      </c>
      <c r="BB143" s="140"/>
      <c r="BC143" s="140"/>
      <c r="BD143" s="140"/>
      <c r="BE143" s="140"/>
      <c r="BF143" s="140"/>
      <c r="BG143" s="140"/>
      <c r="BH143" s="140"/>
    </row>
    <row r="144" spans="1:60" outlineLevel="1" x14ac:dyDescent="0.3">
      <c r="A144" s="266">
        <v>39</v>
      </c>
      <c r="B144" s="261" t="s">
        <v>292</v>
      </c>
      <c r="C144" s="173" t="s">
        <v>224</v>
      </c>
      <c r="D144" s="146" t="s">
        <v>138</v>
      </c>
      <c r="E144" s="151">
        <v>20</v>
      </c>
      <c r="F144" s="154">
        <f>H144+J144</f>
        <v>0</v>
      </c>
      <c r="G144" s="155">
        <f>ROUND(E144*F144,2)</f>
        <v>0</v>
      </c>
      <c r="H144" s="155"/>
      <c r="I144" s="155">
        <f>ROUND(E144*H144,2)</f>
        <v>0</v>
      </c>
      <c r="J144" s="155"/>
      <c r="K144" s="155">
        <f>ROUND(E144*J144,2)</f>
        <v>0</v>
      </c>
      <c r="L144" s="155">
        <v>21</v>
      </c>
      <c r="M144" s="155">
        <f>G144*(1+L144/100)</f>
        <v>0</v>
      </c>
      <c r="N144" s="146">
        <v>1.4999999999999999E-4</v>
      </c>
      <c r="O144" s="146">
        <f>ROUND(E144*N144,5)</f>
        <v>3.0000000000000001E-3</v>
      </c>
      <c r="P144" s="146">
        <v>0</v>
      </c>
      <c r="Q144" s="146">
        <f>ROUND(E144*P144,5)</f>
        <v>0</v>
      </c>
      <c r="R144" s="146"/>
      <c r="S144" s="146"/>
      <c r="T144" s="147">
        <v>0</v>
      </c>
      <c r="U144" s="146">
        <f>ROUND(E144*T144,2)</f>
        <v>0</v>
      </c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 t="s">
        <v>183</v>
      </c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outlineLevel="1" x14ac:dyDescent="0.3">
      <c r="A145" s="266">
        <v>40</v>
      </c>
      <c r="B145" s="261" t="s">
        <v>293</v>
      </c>
      <c r="C145" s="173" t="s">
        <v>225</v>
      </c>
      <c r="D145" s="146" t="s">
        <v>215</v>
      </c>
      <c r="E145" s="151">
        <v>1</v>
      </c>
      <c r="F145" s="154">
        <f>H145+J145</f>
        <v>0</v>
      </c>
      <c r="G145" s="155">
        <f>ROUND(E145*F145,2)</f>
        <v>0</v>
      </c>
      <c r="H145" s="155"/>
      <c r="I145" s="155">
        <f>ROUND(E145*H145,2)</f>
        <v>0</v>
      </c>
      <c r="J145" s="155"/>
      <c r="K145" s="155">
        <f>ROUND(E145*J145,2)</f>
        <v>0</v>
      </c>
      <c r="L145" s="155">
        <v>21</v>
      </c>
      <c r="M145" s="155">
        <f>G145*(1+L145/100)</f>
        <v>0</v>
      </c>
      <c r="N145" s="146">
        <v>4.4600000000000004E-3</v>
      </c>
      <c r="O145" s="146">
        <f>ROUND(E145*N145,5)</f>
        <v>4.4600000000000004E-3</v>
      </c>
      <c r="P145" s="146">
        <v>0</v>
      </c>
      <c r="Q145" s="146">
        <f>ROUND(E145*P145,5)</f>
        <v>0</v>
      </c>
      <c r="R145" s="146"/>
      <c r="S145" s="146"/>
      <c r="T145" s="147">
        <v>0</v>
      </c>
      <c r="U145" s="146">
        <f>ROUND(E145*T145,2)</f>
        <v>0</v>
      </c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 t="s">
        <v>183</v>
      </c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x14ac:dyDescent="0.3">
      <c r="A146" s="267" t="s">
        <v>108</v>
      </c>
      <c r="B146" s="264" t="s">
        <v>81</v>
      </c>
      <c r="C146" s="175" t="s">
        <v>26</v>
      </c>
      <c r="D146" s="149"/>
      <c r="E146" s="153"/>
      <c r="F146" s="156"/>
      <c r="G146" s="156">
        <f>SUMIF(AE147:AE157,"&lt;&gt;NOR",G147:G157)</f>
        <v>0</v>
      </c>
      <c r="H146" s="156"/>
      <c r="I146" s="156">
        <f>SUM(I147:I157)</f>
        <v>0</v>
      </c>
      <c r="J146" s="156"/>
      <c r="K146" s="156">
        <f>SUM(K147:K157)</f>
        <v>0</v>
      </c>
      <c r="L146" s="156"/>
      <c r="M146" s="156">
        <f>SUM(M147:M157)</f>
        <v>0</v>
      </c>
      <c r="N146" s="149"/>
      <c r="O146" s="149">
        <f>SUM(O147:O157)</f>
        <v>0</v>
      </c>
      <c r="P146" s="149"/>
      <c r="Q146" s="149">
        <f>SUM(Q147:Q157)</f>
        <v>0</v>
      </c>
      <c r="R146" s="149"/>
      <c r="S146" s="149"/>
      <c r="T146" s="150"/>
      <c r="U146" s="149">
        <f>SUM(U147:U157)</f>
        <v>80</v>
      </c>
      <c r="AE146" t="s">
        <v>109</v>
      </c>
    </row>
    <row r="147" spans="1:60" outlineLevel="1" x14ac:dyDescent="0.3">
      <c r="A147" s="266">
        <v>41</v>
      </c>
      <c r="B147" s="261" t="s">
        <v>294</v>
      </c>
      <c r="C147" s="173" t="s">
        <v>226</v>
      </c>
      <c r="D147" s="146" t="s">
        <v>0</v>
      </c>
      <c r="E147" s="151">
        <v>4</v>
      </c>
      <c r="F147" s="154">
        <f>H147+J147</f>
        <v>0</v>
      </c>
      <c r="G147" s="155">
        <f>ROUND(E147*F147,2)</f>
        <v>0</v>
      </c>
      <c r="H147" s="155"/>
      <c r="I147" s="155">
        <f>ROUND(E147*H147,2)</f>
        <v>0</v>
      </c>
      <c r="J147" s="155"/>
      <c r="K147" s="155">
        <f>ROUND(E147*J147,2)</f>
        <v>0</v>
      </c>
      <c r="L147" s="155">
        <v>21</v>
      </c>
      <c r="M147" s="155">
        <f>G147*(1+L147/100)</f>
        <v>0</v>
      </c>
      <c r="N147" s="146">
        <v>0</v>
      </c>
      <c r="O147" s="146">
        <f>ROUND(E147*N147,5)</f>
        <v>0</v>
      </c>
      <c r="P147" s="146">
        <v>0</v>
      </c>
      <c r="Q147" s="146">
        <f>ROUND(E147*P147,5)</f>
        <v>0</v>
      </c>
      <c r="R147" s="146"/>
      <c r="S147" s="146"/>
      <c r="T147" s="147">
        <v>0</v>
      </c>
      <c r="U147" s="146">
        <f>ROUND(E147*T147,2)</f>
        <v>0</v>
      </c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 t="s">
        <v>112</v>
      </c>
      <c r="AF147" s="140"/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outlineLevel="1" x14ac:dyDescent="0.3">
      <c r="A148" s="266"/>
      <c r="C148" s="234" t="s">
        <v>227</v>
      </c>
      <c r="D148" s="235"/>
      <c r="E148" s="236"/>
      <c r="F148" s="237"/>
      <c r="G148" s="238"/>
      <c r="H148" s="155"/>
      <c r="I148" s="155"/>
      <c r="J148" s="155"/>
      <c r="K148" s="155"/>
      <c r="L148" s="155"/>
      <c r="M148" s="155"/>
      <c r="N148" s="146"/>
      <c r="O148" s="146"/>
      <c r="P148" s="146"/>
      <c r="Q148" s="146"/>
      <c r="R148" s="146"/>
      <c r="S148" s="146"/>
      <c r="T148" s="147"/>
      <c r="U148" s="146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 t="s">
        <v>114</v>
      </c>
      <c r="AF148" s="140"/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  <c r="AV148" s="140"/>
      <c r="AW148" s="140"/>
      <c r="AX148" s="140"/>
      <c r="AY148" s="140"/>
      <c r="AZ148" s="140"/>
      <c r="BA148" s="141" t="str">
        <f t="shared" ref="BA148:BA156" si="4">C148</f>
        <v>Poznámka k položce:</v>
      </c>
      <c r="BB148" s="140"/>
      <c r="BC148" s="140"/>
      <c r="BD148" s="140"/>
      <c r="BE148" s="140"/>
      <c r="BF148" s="140"/>
      <c r="BG148" s="140"/>
      <c r="BH148" s="140"/>
    </row>
    <row r="149" spans="1:60" outlineLevel="1" x14ac:dyDescent="0.3">
      <c r="A149" s="266"/>
      <c r="B149" s="263"/>
      <c r="C149" s="234" t="s">
        <v>228</v>
      </c>
      <c r="D149" s="235"/>
      <c r="E149" s="236"/>
      <c r="F149" s="237"/>
      <c r="G149" s="238"/>
      <c r="H149" s="155"/>
      <c r="I149" s="155"/>
      <c r="J149" s="155"/>
      <c r="K149" s="155"/>
      <c r="L149" s="155"/>
      <c r="M149" s="155"/>
      <c r="N149" s="146"/>
      <c r="O149" s="146"/>
      <c r="P149" s="146"/>
      <c r="Q149" s="146"/>
      <c r="R149" s="146"/>
      <c r="S149" s="146"/>
      <c r="T149" s="147"/>
      <c r="U149" s="146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 t="s">
        <v>114</v>
      </c>
      <c r="AF149" s="140"/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  <c r="AV149" s="140"/>
      <c r="AW149" s="140"/>
      <c r="AX149" s="140"/>
      <c r="AY149" s="140"/>
      <c r="AZ149" s="140"/>
      <c r="BA149" s="141" t="str">
        <f t="shared" si="4"/>
        <v>- Geodetické  a vytyčovací práce</v>
      </c>
      <c r="BB149" s="140"/>
      <c r="BC149" s="140"/>
      <c r="BD149" s="140"/>
      <c r="BE149" s="140"/>
      <c r="BF149" s="140"/>
      <c r="BG149" s="140"/>
      <c r="BH149" s="140"/>
    </row>
    <row r="150" spans="1:60" outlineLevel="1" x14ac:dyDescent="0.3">
      <c r="A150" s="266"/>
      <c r="B150" s="263"/>
      <c r="C150" s="234" t="s">
        <v>229</v>
      </c>
      <c r="D150" s="235"/>
      <c r="E150" s="236"/>
      <c r="F150" s="237"/>
      <c r="G150" s="238"/>
      <c r="H150" s="155"/>
      <c r="I150" s="155"/>
      <c r="J150" s="155"/>
      <c r="K150" s="155"/>
      <c r="L150" s="155"/>
      <c r="M150" s="155"/>
      <c r="N150" s="146"/>
      <c r="O150" s="146"/>
      <c r="P150" s="146"/>
      <c r="Q150" s="146"/>
      <c r="R150" s="146"/>
      <c r="S150" s="146"/>
      <c r="T150" s="147"/>
      <c r="U150" s="146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 t="s">
        <v>114</v>
      </c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1" t="str">
        <f t="shared" si="4"/>
        <v>- Zkoušky, rozbory a protokoly</v>
      </c>
      <c r="BB150" s="140"/>
      <c r="BC150" s="140"/>
      <c r="BD150" s="140"/>
      <c r="BE150" s="140"/>
      <c r="BF150" s="140"/>
      <c r="BG150" s="140"/>
      <c r="BH150" s="140"/>
    </row>
    <row r="151" spans="1:60" outlineLevel="1" x14ac:dyDescent="0.3">
      <c r="A151" s="266"/>
      <c r="B151" s="263"/>
      <c r="C151" s="234" t="s">
        <v>230</v>
      </c>
      <c r="D151" s="235"/>
      <c r="E151" s="236"/>
      <c r="F151" s="237"/>
      <c r="G151" s="238"/>
      <c r="H151" s="155"/>
      <c r="I151" s="155"/>
      <c r="J151" s="155"/>
      <c r="K151" s="155"/>
      <c r="L151" s="155"/>
      <c r="M151" s="155"/>
      <c r="N151" s="146"/>
      <c r="O151" s="146"/>
      <c r="P151" s="146"/>
      <c r="Q151" s="146"/>
      <c r="R151" s="146"/>
      <c r="S151" s="146"/>
      <c r="T151" s="147"/>
      <c r="U151" s="146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 t="s">
        <v>114</v>
      </c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1" t="str">
        <f t="shared" si="4"/>
        <v>- Provozní zařízení staveniště, včetně přípojek médií pro zařízení staveniště</v>
      </c>
      <c r="BB151" s="140"/>
      <c r="BC151" s="140"/>
      <c r="BD151" s="140"/>
      <c r="BE151" s="140"/>
      <c r="BF151" s="140"/>
      <c r="BG151" s="140"/>
      <c r="BH151" s="140"/>
    </row>
    <row r="152" spans="1:60" outlineLevel="1" x14ac:dyDescent="0.3">
      <c r="A152" s="266"/>
      <c r="B152" s="263"/>
      <c r="C152" s="234" t="s">
        <v>231</v>
      </c>
      <c r="D152" s="235"/>
      <c r="E152" s="236"/>
      <c r="F152" s="237"/>
      <c r="G152" s="238"/>
      <c r="H152" s="155"/>
      <c r="I152" s="155"/>
      <c r="J152" s="155"/>
      <c r="K152" s="155"/>
      <c r="L152" s="155"/>
      <c r="M152" s="155"/>
      <c r="N152" s="146"/>
      <c r="O152" s="146"/>
      <c r="P152" s="146"/>
      <c r="Q152" s="146"/>
      <c r="R152" s="146"/>
      <c r="S152" s="146"/>
      <c r="T152" s="147"/>
      <c r="U152" s="146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 t="s">
        <v>114</v>
      </c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1" t="str">
        <f t="shared" si="4"/>
        <v>- Dokumentace skutečného provedení</v>
      </c>
      <c r="BB152" s="140"/>
      <c r="BC152" s="140"/>
      <c r="BD152" s="140"/>
      <c r="BE152" s="140"/>
      <c r="BF152" s="140"/>
      <c r="BG152" s="140"/>
      <c r="BH152" s="140"/>
    </row>
    <row r="153" spans="1:60" outlineLevel="1" x14ac:dyDescent="0.3">
      <c r="A153" s="266"/>
      <c r="B153" s="263"/>
      <c r="C153" s="234" t="s">
        <v>232</v>
      </c>
      <c r="D153" s="235"/>
      <c r="E153" s="236"/>
      <c r="F153" s="237"/>
      <c r="G153" s="238"/>
      <c r="H153" s="155"/>
      <c r="I153" s="155"/>
      <c r="J153" s="155"/>
      <c r="K153" s="155"/>
      <c r="L153" s="155"/>
      <c r="M153" s="155"/>
      <c r="N153" s="146"/>
      <c r="O153" s="146"/>
      <c r="P153" s="146"/>
      <c r="Q153" s="146"/>
      <c r="R153" s="146"/>
      <c r="S153" s="146"/>
      <c r="T153" s="147"/>
      <c r="U153" s="146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 t="s">
        <v>114</v>
      </c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1" t="str">
        <f t="shared" si="4"/>
        <v>- Dílenská a prováděcí výrobní dokumentace</v>
      </c>
      <c r="BB153" s="140"/>
      <c r="BC153" s="140"/>
      <c r="BD153" s="140"/>
      <c r="BE153" s="140"/>
      <c r="BF153" s="140"/>
      <c r="BG153" s="140"/>
      <c r="BH153" s="140"/>
    </row>
    <row r="154" spans="1:60" outlineLevel="1" x14ac:dyDescent="0.3">
      <c r="A154" s="266"/>
      <c r="B154" s="263"/>
      <c r="C154" s="234" t="s">
        <v>233</v>
      </c>
      <c r="D154" s="235"/>
      <c r="E154" s="236"/>
      <c r="F154" s="237"/>
      <c r="G154" s="238"/>
      <c r="H154" s="155"/>
      <c r="I154" s="155"/>
      <c r="J154" s="155"/>
      <c r="K154" s="155"/>
      <c r="L154" s="155"/>
      <c r="M154" s="155"/>
      <c r="N154" s="146"/>
      <c r="O154" s="146"/>
      <c r="P154" s="146"/>
      <c r="Q154" s="146"/>
      <c r="R154" s="146"/>
      <c r="S154" s="146"/>
      <c r="T154" s="147"/>
      <c r="U154" s="146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 t="s">
        <v>114</v>
      </c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1" t="str">
        <f t="shared" si="4"/>
        <v>- Energie nutné pro stavební práce</v>
      </c>
      <c r="BB154" s="140"/>
      <c r="BC154" s="140"/>
      <c r="BD154" s="140"/>
      <c r="BE154" s="140"/>
      <c r="BF154" s="140"/>
      <c r="BG154" s="140"/>
      <c r="BH154" s="140"/>
    </row>
    <row r="155" spans="1:60" outlineLevel="1" x14ac:dyDescent="0.3">
      <c r="A155" s="266"/>
      <c r="B155" s="263"/>
      <c r="C155" s="234" t="s">
        <v>234</v>
      </c>
      <c r="D155" s="235"/>
      <c r="E155" s="236"/>
      <c r="F155" s="237"/>
      <c r="G155" s="238"/>
      <c r="H155" s="155"/>
      <c r="I155" s="155"/>
      <c r="J155" s="155"/>
      <c r="K155" s="155"/>
      <c r="L155" s="155"/>
      <c r="M155" s="155"/>
      <c r="N155" s="146"/>
      <c r="O155" s="146"/>
      <c r="P155" s="146"/>
      <c r="Q155" s="146"/>
      <c r="R155" s="146"/>
      <c r="S155" s="146"/>
      <c r="T155" s="147"/>
      <c r="U155" s="146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 t="s">
        <v>114</v>
      </c>
      <c r="AF155" s="140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1" t="str">
        <f t="shared" si="4"/>
        <v>- Úklid staveniště</v>
      </c>
      <c r="BB155" s="140"/>
      <c r="BC155" s="140"/>
      <c r="BD155" s="140"/>
      <c r="BE155" s="140"/>
      <c r="BF155" s="140"/>
      <c r="BG155" s="140"/>
      <c r="BH155" s="140"/>
    </row>
    <row r="156" spans="1:60" outlineLevel="1" x14ac:dyDescent="0.3">
      <c r="A156" s="266"/>
      <c r="B156" s="263"/>
      <c r="C156" s="234" t="s">
        <v>235</v>
      </c>
      <c r="D156" s="235"/>
      <c r="E156" s="236"/>
      <c r="F156" s="237"/>
      <c r="G156" s="238"/>
      <c r="H156" s="155"/>
      <c r="I156" s="155"/>
      <c r="J156" s="155"/>
      <c r="K156" s="155"/>
      <c r="L156" s="155"/>
      <c r="M156" s="155"/>
      <c r="N156" s="146"/>
      <c r="O156" s="146"/>
      <c r="P156" s="146"/>
      <c r="Q156" s="146"/>
      <c r="R156" s="146"/>
      <c r="S156" s="146"/>
      <c r="T156" s="147"/>
      <c r="U156" s="146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 t="s">
        <v>114</v>
      </c>
      <c r="AF156" s="140"/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1" t="str">
        <f t="shared" si="4"/>
        <v>- Lešení a zvedací prostředky</v>
      </c>
      <c r="BB156" s="140"/>
      <c r="BC156" s="140"/>
      <c r="BD156" s="140"/>
      <c r="BE156" s="140"/>
      <c r="BF156" s="140"/>
      <c r="BG156" s="140"/>
      <c r="BH156" s="140"/>
    </row>
    <row r="157" spans="1:60" outlineLevel="1" x14ac:dyDescent="0.3">
      <c r="A157" s="268">
        <v>42</v>
      </c>
      <c r="B157" s="176" t="s">
        <v>295</v>
      </c>
      <c r="C157" s="176" t="s">
        <v>236</v>
      </c>
      <c r="D157" s="164" t="s">
        <v>111</v>
      </c>
      <c r="E157" s="165">
        <v>80</v>
      </c>
      <c r="F157" s="166">
        <f>H157+J157</f>
        <v>0</v>
      </c>
      <c r="G157" s="167">
        <f>ROUND(E157*F157,2)</f>
        <v>0</v>
      </c>
      <c r="H157" s="167"/>
      <c r="I157" s="167">
        <f>ROUND(E157*H157,2)</f>
        <v>0</v>
      </c>
      <c r="J157" s="167"/>
      <c r="K157" s="167">
        <f>ROUND(E157*J157,2)</f>
        <v>0</v>
      </c>
      <c r="L157" s="167">
        <v>21</v>
      </c>
      <c r="M157" s="167">
        <f>G157*(1+L157/100)</f>
        <v>0</v>
      </c>
      <c r="N157" s="164">
        <v>0</v>
      </c>
      <c r="O157" s="164">
        <f>ROUND(E157*N157,5)</f>
        <v>0</v>
      </c>
      <c r="P157" s="164">
        <v>0</v>
      </c>
      <c r="Q157" s="164">
        <f>ROUND(E157*P157,5)</f>
        <v>0</v>
      </c>
      <c r="R157" s="164"/>
      <c r="S157" s="164"/>
      <c r="T157" s="168">
        <v>1</v>
      </c>
      <c r="U157" s="164">
        <f>ROUND(E157*T157,2)</f>
        <v>80</v>
      </c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 t="s">
        <v>112</v>
      </c>
      <c r="AF157" s="140"/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x14ac:dyDescent="0.3">
      <c r="A158" s="4"/>
      <c r="B158" s="5" t="s">
        <v>249</v>
      </c>
      <c r="C158" s="177" t="s">
        <v>249</v>
      </c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AC158">
        <v>12</v>
      </c>
      <c r="AD158">
        <v>21</v>
      </c>
    </row>
    <row r="159" spans="1:60" x14ac:dyDescent="0.3">
      <c r="A159" s="169"/>
      <c r="B159" s="170" t="s">
        <v>28</v>
      </c>
      <c r="C159" s="178" t="s">
        <v>249</v>
      </c>
      <c r="D159" s="171"/>
      <c r="E159" s="171"/>
      <c r="F159" s="171"/>
      <c r="G159" s="172">
        <f>G8+G27+G54+G74+G78+G80+G116+G146</f>
        <v>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AC159">
        <f>SUMIF(L7:L157,AC158,G7:G157)</f>
        <v>0</v>
      </c>
      <c r="AD159">
        <f>SUMIF(L7:L157,AD158,G7:G157)</f>
        <v>0</v>
      </c>
      <c r="AE159" t="s">
        <v>250</v>
      </c>
    </row>
    <row r="160" spans="1:60" x14ac:dyDescent="0.3">
      <c r="A160" s="4"/>
      <c r="B160" s="5" t="s">
        <v>249</v>
      </c>
      <c r="C160" s="177" t="s">
        <v>249</v>
      </c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spans="1:31" x14ac:dyDescent="0.3">
      <c r="A161" s="4"/>
      <c r="B161" s="5" t="s">
        <v>249</v>
      </c>
      <c r="C161" s="177" t="s">
        <v>249</v>
      </c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spans="1:31" x14ac:dyDescent="0.3">
      <c r="A162" s="239" t="s">
        <v>251</v>
      </c>
      <c r="B162" s="239"/>
      <c r="C162" s="240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1:31" x14ac:dyDescent="0.3">
      <c r="A163" s="241"/>
      <c r="B163" s="242"/>
      <c r="C163" s="243"/>
      <c r="D163" s="242"/>
      <c r="E163" s="242"/>
      <c r="F163" s="242"/>
      <c r="G163" s="24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AE163" t="s">
        <v>252</v>
      </c>
    </row>
    <row r="164" spans="1:31" x14ac:dyDescent="0.3">
      <c r="A164" s="245"/>
      <c r="B164" s="246"/>
      <c r="C164" s="247"/>
      <c r="D164" s="246"/>
      <c r="E164" s="246"/>
      <c r="F164" s="246"/>
      <c r="G164" s="248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spans="1:31" x14ac:dyDescent="0.3">
      <c r="A165" s="245"/>
      <c r="B165" s="246"/>
      <c r="C165" s="247"/>
      <c r="D165" s="246"/>
      <c r="E165" s="246"/>
      <c r="F165" s="246"/>
      <c r="G165" s="248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spans="1:31" x14ac:dyDescent="0.3">
      <c r="A166" s="245"/>
      <c r="B166" s="246"/>
      <c r="C166" s="247"/>
      <c r="D166" s="246"/>
      <c r="E166" s="246"/>
      <c r="F166" s="246"/>
      <c r="G166" s="248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spans="1:31" x14ac:dyDescent="0.3">
      <c r="A167" s="249"/>
      <c r="B167" s="250"/>
      <c r="C167" s="251"/>
      <c r="D167" s="250"/>
      <c r="E167" s="250"/>
      <c r="F167" s="250"/>
      <c r="G167" s="252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spans="1:31" x14ac:dyDescent="0.3">
      <c r="A168" s="4"/>
      <c r="B168" s="5" t="s">
        <v>249</v>
      </c>
      <c r="C168" s="177" t="s">
        <v>249</v>
      </c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spans="1:31" x14ac:dyDescent="0.3">
      <c r="C169" s="179"/>
      <c r="AE169" t="s">
        <v>253</v>
      </c>
    </row>
  </sheetData>
  <mergeCells count="88">
    <mergeCell ref="C11:G11"/>
    <mergeCell ref="A1:G1"/>
    <mergeCell ref="C2:G2"/>
    <mergeCell ref="C3:G3"/>
    <mergeCell ref="C4:G4"/>
    <mergeCell ref="C10:G10"/>
    <mergeCell ref="C43:G43"/>
    <mergeCell ref="C12:G12"/>
    <mergeCell ref="C29:G29"/>
    <mergeCell ref="C32:G32"/>
    <mergeCell ref="C33:G33"/>
    <mergeCell ref="C34:G34"/>
    <mergeCell ref="C35:G35"/>
    <mergeCell ref="C36:G36"/>
    <mergeCell ref="C39:G39"/>
    <mergeCell ref="C40:G40"/>
    <mergeCell ref="C41:G41"/>
    <mergeCell ref="C42:G42"/>
    <mergeCell ref="C63:G63"/>
    <mergeCell ref="C46:G46"/>
    <mergeCell ref="C47:G47"/>
    <mergeCell ref="C50:G50"/>
    <mergeCell ref="C51:G51"/>
    <mergeCell ref="C56:G56"/>
    <mergeCell ref="C57:G57"/>
    <mergeCell ref="C58:G58"/>
    <mergeCell ref="C59:G59"/>
    <mergeCell ref="C60:G60"/>
    <mergeCell ref="C61:G61"/>
    <mergeCell ref="C62:G62"/>
    <mergeCell ref="C96:G96"/>
    <mergeCell ref="C82:G82"/>
    <mergeCell ref="C85:G85"/>
    <mergeCell ref="C86:G86"/>
    <mergeCell ref="C87:G87"/>
    <mergeCell ref="C88:G88"/>
    <mergeCell ref="C89:G89"/>
    <mergeCell ref="C91:G91"/>
    <mergeCell ref="C92:G92"/>
    <mergeCell ref="C93:G93"/>
    <mergeCell ref="C94:G94"/>
    <mergeCell ref="C95:G95"/>
    <mergeCell ref="C110:G110"/>
    <mergeCell ref="C97:G97"/>
    <mergeCell ref="C98:G98"/>
    <mergeCell ref="C99:G99"/>
    <mergeCell ref="C100:G100"/>
    <mergeCell ref="C103:G103"/>
    <mergeCell ref="C104:G104"/>
    <mergeCell ref="C105:G105"/>
    <mergeCell ref="C106:G106"/>
    <mergeCell ref="C107:G107"/>
    <mergeCell ref="C108:G108"/>
    <mergeCell ref="C109:G109"/>
    <mergeCell ref="C129:G129"/>
    <mergeCell ref="C111:G111"/>
    <mergeCell ref="C112:G112"/>
    <mergeCell ref="C118:G118"/>
    <mergeCell ref="C119:G119"/>
    <mergeCell ref="C120:G120"/>
    <mergeCell ref="C122:G122"/>
    <mergeCell ref="C123:G123"/>
    <mergeCell ref="C124:G124"/>
    <mergeCell ref="C125:G125"/>
    <mergeCell ref="C127:G127"/>
    <mergeCell ref="C128:G128"/>
    <mergeCell ref="C148:G148"/>
    <mergeCell ref="C130:G130"/>
    <mergeCell ref="C131:G131"/>
    <mergeCell ref="C134:G134"/>
    <mergeCell ref="C135:G135"/>
    <mergeCell ref="C136:G136"/>
    <mergeCell ref="C137:G137"/>
    <mergeCell ref="C138:G138"/>
    <mergeCell ref="C139:G139"/>
    <mergeCell ref="C140:G140"/>
    <mergeCell ref="C141:G141"/>
    <mergeCell ref="C143:G143"/>
    <mergeCell ref="C155:G155"/>
    <mergeCell ref="C156:G156"/>
    <mergeCell ref="A162:C162"/>
    <mergeCell ref="A163:G167"/>
    <mergeCell ref="C149:G149"/>
    <mergeCell ref="C150:G150"/>
    <mergeCell ref="C151:G151"/>
    <mergeCell ref="C152:G152"/>
    <mergeCell ref="C153:G153"/>
    <mergeCell ref="C154:G154"/>
  </mergeCells>
  <pageMargins left="0.39370078740157499" right="0.19685039370078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D2DAFE-BB56-400D-9E68-DE036AAB577E}"/>
</file>

<file path=customXml/itemProps2.xml><?xml version="1.0" encoding="utf-8"?>
<ds:datastoreItem xmlns:ds="http://schemas.openxmlformats.org/officeDocument/2006/customXml" ds:itemID="{8C890C9F-3AA0-45B6-B42E-720562632409}"/>
</file>

<file path=customXml/itemProps3.xml><?xml version="1.0" encoding="utf-8"?>
<ds:datastoreItem xmlns:ds="http://schemas.openxmlformats.org/officeDocument/2006/customXml" ds:itemID="{2AF86F4E-C835-49C2-8D28-7C1427EC9E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Hrstka</dc:creator>
  <cp:lastModifiedBy>Miroslav Hrstka</cp:lastModifiedBy>
  <cp:lastPrinted>2014-02-28T09:52:57Z</cp:lastPrinted>
  <dcterms:created xsi:type="dcterms:W3CDTF">2009-04-08T07:15:50Z</dcterms:created>
  <dcterms:modified xsi:type="dcterms:W3CDTF">2026-01-27T12:11:14Z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